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23" documentId="8_{D2213398-D090-491E-9C6F-37CE9CA60831}" xr6:coauthVersionLast="47" xr6:coauthVersionMax="47" xr10:uidLastSave="{BEFD8CAF-1995-4EB5-AC2F-49E664C80B19}"/>
  <workbookProtection workbookAlgorithmName="SHA-512" workbookHashValue="VkaFv4wf9lzq3KI1tlnQYZNGKTiRvpOF6qW+d/5TN1UqRiT+NiSCgk1yb61CU5ClRUYBzAgrph6HpfW3+jD8Kg==" workbookSaltValue="yxHzCXU9uj6FhJUQzXLNrA==" workbookSpinCount="100000" lockStructure="1"/>
  <bookViews>
    <workbookView xWindow="33720" yWindow="-120" windowWidth="29040" windowHeight="15720" activeTab="4" xr2:uid="{00000000-000D-0000-FFFF-FFFF00000000}"/>
  </bookViews>
  <sheets>
    <sheet name="Summary and sign-off" sheetId="13" r:id="rId1"/>
    <sheet name="Travel" sheetId="1" r:id="rId2"/>
    <sheet name="Hospitality" sheetId="2" r:id="rId3"/>
    <sheet name="Gifts and benefits" sheetId="4" r:id="rId4"/>
    <sheet name="All other expenses" sheetId="3" r:id="rId5"/>
  </sheets>
  <definedNames>
    <definedName name="_xlnm.Print_Area" localSheetId="4">'All other expenses'!$A$1:$E$18</definedName>
    <definedName name="_xlnm.Print_Area" localSheetId="3">'Gifts and benefits'!$A$1:$F$37</definedName>
    <definedName name="_xlnm.Print_Area" localSheetId="2">Hospitality!$A$1:$E$19</definedName>
    <definedName name="_xlnm.Print_Area" localSheetId="0">'Summary and sign-off'!$A$1:$F$23</definedName>
    <definedName name="_xlnm.Print_Area" localSheetId="1">Travel!$A$1:$E$83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4" l="1"/>
  <c r="C12" i="3"/>
  <c r="C12" i="2"/>
  <c r="C60" i="1"/>
  <c r="C72" i="1"/>
  <c r="C16" i="1"/>
  <c r="B6" i="13" l="1"/>
  <c r="E60" i="13"/>
  <c r="C60" i="13"/>
  <c r="C28" i="4"/>
  <c r="C27" i="4"/>
  <c r="C26" i="4" s="1"/>
  <c r="B60" i="13" l="1"/>
  <c r="B59" i="13"/>
  <c r="D59" i="13"/>
  <c r="B58" i="13"/>
  <c r="D58" i="13"/>
  <c r="D57" i="13"/>
  <c r="B57" i="13"/>
  <c r="D56" i="13"/>
  <c r="B56" i="13"/>
  <c r="D55" i="13"/>
  <c r="B55" i="13"/>
  <c r="B2" i="4"/>
  <c r="B3" i="4"/>
  <c r="B2" i="3"/>
  <c r="B3" i="3"/>
  <c r="B2" i="2"/>
  <c r="B3" i="2"/>
  <c r="B2" i="1"/>
  <c r="B3" i="1"/>
  <c r="F58" i="13" l="1"/>
  <c r="D12" i="2" s="1"/>
  <c r="F60" i="13"/>
  <c r="E26" i="4" s="1"/>
  <c r="F59" i="13"/>
  <c r="D12" i="3" s="1"/>
  <c r="F57" i="13"/>
  <c r="D72" i="1" s="1"/>
  <c r="F56" i="13"/>
  <c r="D60" i="1" s="1"/>
  <c r="F55" i="13"/>
  <c r="D16" i="1" s="1"/>
  <c r="C13" i="13"/>
  <c r="C12" i="13"/>
  <c r="C11" i="13"/>
  <c r="C16" i="13" l="1"/>
  <c r="C17" i="13"/>
  <c r="B5" i="4" l="1"/>
  <c r="B4" i="4"/>
  <c r="B5" i="3"/>
  <c r="B4" i="3"/>
  <c r="B5" i="2"/>
  <c r="B4" i="2"/>
  <c r="B5" i="1"/>
  <c r="B4" i="1"/>
  <c r="C15" i="13" l="1"/>
  <c r="F12" i="13" l="1"/>
  <c r="F11" i="13"/>
  <c r="F13" i="13" l="1"/>
  <c r="B72" i="1"/>
  <c r="B17" i="13" s="1"/>
  <c r="B60" i="1"/>
  <c r="B16" i="13" s="1"/>
  <c r="B16" i="1"/>
  <c r="B15" i="13" s="1"/>
  <c r="B12" i="3" l="1"/>
  <c r="B13" i="13" s="1"/>
  <c r="B12" i="2"/>
  <c r="B12" i="13" s="1"/>
  <c r="B11" i="13" l="1"/>
  <c r="B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<sst xmlns="http://schemas.openxmlformats.org/spreadsheetml/2006/main" count="409" uniqueCount="236">
  <si>
    <t>Hospitality</t>
  </si>
  <si>
    <t>Gifts and benefits</t>
  </si>
  <si>
    <t>Chief Executive Expenses, Gifts and Benefits Disclosure - summary &amp; sign-off*</t>
  </si>
  <si>
    <t>Organisation Name*</t>
  </si>
  <si>
    <t>ACC</t>
  </si>
  <si>
    <t>Secretary or Chief Executive**</t>
  </si>
  <si>
    <t>Megan Main</t>
  </si>
  <si>
    <t>Disclosure period start***</t>
  </si>
  <si>
    <t>Disclosure period end***</t>
  </si>
  <si>
    <t>Agency totals check</t>
  </si>
  <si>
    <t>Chief Executive approval****</t>
  </si>
  <si>
    <t>This disclosure has been approved by the Departmental Secretary or Chief Executive</t>
  </si>
  <si>
    <t>Other sign-off****</t>
  </si>
  <si>
    <t>Board chair on a monthly basis</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</si>
  <si>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</si>
  <si>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</si>
  <si>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</si>
  <si>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</si>
  <si>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</si>
  <si>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</si>
  <si>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</si>
  <si>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</si>
  <si>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</si>
  <si>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</si>
  <si>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</si>
  <si>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</si>
  <si>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</si>
  <si>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</si>
  <si>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</si>
  <si>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</si>
  <si>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</si>
  <si>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</si>
  <si>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</si>
  <si>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</si>
  <si>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</si>
  <si>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</si>
  <si>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</si>
  <si>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</si>
  <si>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</si>
  <si>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</si>
  <si>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</si>
  <si>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</si>
  <si>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</si>
  <si>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</si>
  <si>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</si>
  <si>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</si>
  <si>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</si>
  <si>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</si>
  <si>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</si>
  <si>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</si>
  <si>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</si>
  <si>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</si>
  <si>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</si>
  <si>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</si>
  <si>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</si>
  <si>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</si>
  <si>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</si>
  <si>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</si>
  <si>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</si>
  <si>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</si>
  <si>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</si>
  <si>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</si>
  <si>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</si>
  <si>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</si>
  <si>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</si>
  <si>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</si>
  <si>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</si>
  <si>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</si>
  <si>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</si>
  <si>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</si>
  <si>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</si>
  <si>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</si>
  <si>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</si>
  <si>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</si>
  <si>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</si>
  <si>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</si>
  <si>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</si>
  <si>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</si>
  <si>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1 - 4 May 2025</t>
  </si>
  <si>
    <t>Return flights to Melbourne for external meetings</t>
  </si>
  <si>
    <t>Airfare</t>
  </si>
  <si>
    <t>Wellington, Melbourne</t>
  </si>
  <si>
    <t>Melbourne external meetings - Accommodation for one night</t>
  </si>
  <si>
    <t>Accommodation</t>
  </si>
  <si>
    <t>Melbourne</t>
  </si>
  <si>
    <t>Melbourne external meetings - Return taxi from Melbourne Airport to hotel</t>
  </si>
  <si>
    <t>Taxi</t>
  </si>
  <si>
    <t>Melbourne external meetings - Dinner</t>
  </si>
  <si>
    <t>Meal</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</si>
  <si>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</si>
  <si>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</si>
  <si>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</si>
  <si>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28 - 29 August 2024</t>
  </si>
  <si>
    <t>Return airfare to Hamilton for August Board meeting</t>
  </si>
  <si>
    <t>Wellington -  Hamilton</t>
  </si>
  <si>
    <t>Parking for two days at Wellington Airport whilst in Hamilton</t>
  </si>
  <si>
    <t>Parking</t>
  </si>
  <si>
    <t>Wellington</t>
  </si>
  <si>
    <t>Hamilton Board meeting - Accommodation for one night</t>
  </si>
  <si>
    <t>Hamilton</t>
  </si>
  <si>
    <t>Return airfare to Christchurch for speaking engagement</t>
  </si>
  <si>
    <t xml:space="preserve">Airfare </t>
  </si>
  <si>
    <t>Wellington -  Christchurch</t>
  </si>
  <si>
    <t>Parking for one day at Wellington Aiport whilst in Christchurch</t>
  </si>
  <si>
    <t>Return taxi from Christchurch Airport to ACC Office</t>
  </si>
  <si>
    <t>Christchurch</t>
  </si>
  <si>
    <t>3 - 4 October 2024</t>
  </si>
  <si>
    <t>Return airfare to Auckland for external meetings and ACC site visits</t>
  </si>
  <si>
    <t>Wellington - Auckland</t>
  </si>
  <si>
    <t>Auckland external meetings and site vistits - Accommodation for one night</t>
  </si>
  <si>
    <t>Auckland</t>
  </si>
  <si>
    <t>Return taxis from home to Wellington Airport and Auckland Airport to ACC Office</t>
  </si>
  <si>
    <t>Wellington, Auckland</t>
  </si>
  <si>
    <t>9 - 10 October 2024</t>
  </si>
  <si>
    <t>Airfare to Timaru and return from Christchurch for ACC site visits</t>
  </si>
  <si>
    <t>Wellington - Timaru - Christchurch</t>
  </si>
  <si>
    <t>Parking at Wellington Airport whilst in Timaru and Christchruch</t>
  </si>
  <si>
    <t>Christchurch ACC site visit - Accommodation for one night</t>
  </si>
  <si>
    <t>Return airfare to Hamilton for ACC site visit</t>
  </si>
  <si>
    <t>Wellington - Hamilton</t>
  </si>
  <si>
    <t>Parking for one day at Wellington Airport whilst in Hamilton</t>
  </si>
  <si>
    <t>One way taxi from ACC Office to Hamilton Airport</t>
  </si>
  <si>
    <t>28 - 29 October 2024</t>
  </si>
  <si>
    <t>Return airfare to Auckland for ACC Board meeting</t>
  </si>
  <si>
    <t>Auckland ACC Board meeting - Accomodation for one night</t>
  </si>
  <si>
    <t>Taxi from Auckland Airport to hotel, and from Wellington Airport to home</t>
  </si>
  <si>
    <t>10 - 12 February 2025</t>
  </si>
  <si>
    <t>Return Airfare to Auckland for Board meetings and Executive Team meeting</t>
  </si>
  <si>
    <t>10 - 11 February 2025</t>
  </si>
  <si>
    <t>Auckland meetings - Accommodation for two nights</t>
  </si>
  <si>
    <t>Taxi from Auckland Airport to Auckland Office, and from from Wellington Airport to home</t>
  </si>
  <si>
    <t>26 - 27 February 2025</t>
  </si>
  <si>
    <t>Return Airfare to Dunedin for visit to Dunedin Offices</t>
  </si>
  <si>
    <t>Welington - Dunedin</t>
  </si>
  <si>
    <t>Parking for two days at Wellington Airport whilst in Dunedin</t>
  </si>
  <si>
    <t>Dunedin site visit - Accommodation for one night</t>
  </si>
  <si>
    <t>Dunedin</t>
  </si>
  <si>
    <t>Breakfast whilst in Dunedin</t>
  </si>
  <si>
    <t xml:space="preserve">Return Airfare to Tauranga to visit ACC site </t>
  </si>
  <si>
    <t>Wellington - Tauranga</t>
  </si>
  <si>
    <t xml:space="preserve">Parking for one day at Wellington Airport whilst in Tauranga </t>
  </si>
  <si>
    <t xml:space="preserve">Parking </t>
  </si>
  <si>
    <t>One way taxi from Wellington Airport to home</t>
  </si>
  <si>
    <t>31 March - 2 April 2025</t>
  </si>
  <si>
    <t>Return Airfare to Auckland for Executive Team meeting and external engagements</t>
  </si>
  <si>
    <t>31 March - 1 April 2025</t>
  </si>
  <si>
    <t>Taxi from office to Wellington Airport, from Auckland Airport to hotel, and from ACC office to Auckland Airport</t>
  </si>
  <si>
    <t>Dinner whilst in Auckland</t>
  </si>
  <si>
    <t>7 - 8 April 2025</t>
  </si>
  <si>
    <t xml:space="preserve">Return airfare to Hamilton for Board Meeting and other engagements </t>
  </si>
  <si>
    <t>Parking for two days at Wellington Airport while in Hamilton</t>
  </si>
  <si>
    <t>Hamilton Board Meeting - Accommodation for one night</t>
  </si>
  <si>
    <t>11-12 April 2025</t>
  </si>
  <si>
    <t>Return airfare to Auckland to attend external speaking engagement</t>
  </si>
  <si>
    <t>Parking for two days at Wellington Airport while in Auckland</t>
  </si>
  <si>
    <t>External speaking engagement - Accommodation for one night</t>
  </si>
  <si>
    <t>Return taxi from Auckland Airport to hotel</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</si>
  <si>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</si>
  <si>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</si>
  <si>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</si>
  <si>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</si>
  <si>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Return taxi from ACC Office to venue for external meeting</t>
  </si>
  <si>
    <t>Car parking whilst attending external event</t>
  </si>
  <si>
    <t>Car parking whilst at speaking event</t>
  </si>
  <si>
    <t>Taxi from ACC Office to external meeting</t>
  </si>
  <si>
    <t>Car parking whilst at external meeting</t>
  </si>
  <si>
    <t xml:space="preserve">Wellington </t>
  </si>
  <si>
    <t>One way taxi to external meeting</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</si>
  <si>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</si>
  <si>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</si>
  <si>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</si>
  <si>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</si>
  <si>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</si>
  <si>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</si>
  <si>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</si>
  <si>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</si>
  <si>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</si>
  <si>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</si>
  <si>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</si>
  <si>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</si>
  <si>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</si>
  <si>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No information to disclose. </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</si>
  <si>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</si>
  <si>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</si>
  <si>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</si>
  <si>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</si>
  <si>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</si>
  <si>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</si>
  <si>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</si>
  <si>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</si>
  <si>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</si>
  <si>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</si>
  <si>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</si>
  <si>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</si>
  <si>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</si>
  <si>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</si>
  <si>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Invitation: Board Dinner</t>
  </si>
  <si>
    <t>National Transport Reseach 
Organisation</t>
  </si>
  <si>
    <t>Invitation: Dinner</t>
  </si>
  <si>
    <t>Physiotherapy New Zealand</t>
  </si>
  <si>
    <t>Invitation: Entrepreneur of the Year Awards</t>
  </si>
  <si>
    <t>EY</t>
  </si>
  <si>
    <t>Blenheim Partners</t>
  </si>
  <si>
    <t>Invitation: Melbourne Cup networking event</t>
  </si>
  <si>
    <t>Australian High Commission</t>
  </si>
  <si>
    <t>Invitation: NZSO Symphonic Feast</t>
  </si>
  <si>
    <t xml:space="preserve">Morrison </t>
  </si>
  <si>
    <t>Invitation: GovTech Dialogue Luncheon</t>
  </si>
  <si>
    <t>Trans-Tasman Business Circle</t>
  </si>
  <si>
    <t>Invitation: New Zealand Women's Refuge and Wellington Homelss Women's Trust Gala Dinner</t>
  </si>
  <si>
    <t>Air New Zealand</t>
  </si>
  <si>
    <t>Invitation: Dinner with guest speaker</t>
  </si>
  <si>
    <t xml:space="preserve">Invitation: Farewell event </t>
  </si>
  <si>
    <t>Invitation: Breakfast event with guest speaker</t>
  </si>
  <si>
    <t>ExoFlare</t>
  </si>
  <si>
    <t>Invitation: Business luncheon and Leadership session</t>
  </si>
  <si>
    <t>Guidewire Software</t>
  </si>
  <si>
    <t>Invitation: International Paralympic breakfast event</t>
  </si>
  <si>
    <t>Paralympics New Zealand</t>
  </si>
  <si>
    <t>Invitation: Mihi Whakatau for International Paralympic Committee President</t>
  </si>
  <si>
    <t>Total count of gift/benefit entries:</t>
  </si>
  <si>
    <t>Offered</t>
  </si>
  <si>
    <t>Notes</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</si>
  <si>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</si>
  <si>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</si>
  <si>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</si>
  <si>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</si>
  <si>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</si>
  <si>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</si>
  <si>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</si>
  <si>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</si>
  <si>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</si>
  <si>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1 July 2024 to 30 June 2025</t>
  </si>
  <si>
    <t>Monthly iPhone and iPad charges - total for the year</t>
  </si>
  <si>
    <t>Phone and data costs</t>
  </si>
  <si>
    <t xml:space="preserve">Total other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</si>
</sst>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
      <sz val="10"/>
      <color rgb="FFFF0000"/>
      <name val="Arial"/>
      <family val="2"/>
    </font>
    <font>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CCFFCC"/>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top/>
      <bottom style="thin">
        <color rgb="FFBFBFBF"/>
      </bottom>
      <diagonal/>
    </border>
    <border>
      <left/>
      <right/>
      <top style="thin">
        <color rgb="FFBFBFBF"/>
      </top>
      <bottom style="thin">
        <color rgb="FFBFBFBF"/>
      </bottom>
      <diagonal/>
    </border>
    <border>
      <left/>
      <right/>
      <top/>
      <bottom style="thin">
        <color rgb="FFBFBFBF"/>
      </bottom>
      <diagonal/>
    </border>
  </borders>
  <cellStyleXfs count="2">
    <xf numFmtId="0" fontId="0" fillId="0" borderId="0"/>
    <xf numFmtId="165" fontId="19"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0" fontId="27" fillId="3" borderId="0" xfId="0" applyFont="1" applyFill="1" applyAlignment="1">
      <alignment horizontal="center" vertical="center" wrapText="1"/>
    </xf>
    <xf numFmtId="167" fontId="11" fillId="10" borderId="3" xfId="0" applyNumberFormat="1" applyFont="1" applyFill="1" applyBorder="1" applyAlignment="1" applyProtection="1">
      <alignment vertical="center" wrapText="1"/>
      <protection locked="0"/>
    </xf>
    <xf numFmtId="164" fontId="11" fillId="10" borderId="4"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7" fontId="11" fillId="10" borderId="3" xfId="0" applyNumberFormat="1" applyFont="1" applyFill="1" applyBorder="1" applyAlignment="1" applyProtection="1">
      <alignment vertical="center"/>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horizontal="right" vertical="center"/>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4"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30" fillId="10" borderId="5" xfId="0" applyFont="1" applyFill="1" applyBorder="1" applyAlignment="1" applyProtection="1">
      <alignment vertical="center" wrapText="1"/>
      <protection locked="0"/>
    </xf>
    <xf numFmtId="167" fontId="11" fillId="0" borderId="3" xfId="0" applyNumberFormat="1" applyFont="1" applyBorder="1" applyAlignment="1" applyProtection="1">
      <alignment vertical="center"/>
      <protection locked="0"/>
    </xf>
    <xf numFmtId="0" fontId="0" fillId="0" borderId="4" xfId="0" applyBorder="1" applyAlignment="1" applyProtection="1">
      <alignment horizontal="left" vertical="center" wrapText="1"/>
      <protection locked="0"/>
    </xf>
    <xf numFmtId="0" fontId="30" fillId="10" borderId="5" xfId="0" applyFont="1" applyFill="1" applyBorder="1" applyAlignment="1" applyProtection="1">
      <alignment horizontal="left" vertical="center" wrapText="1"/>
      <protection locked="0"/>
    </xf>
    <xf numFmtId="167" fontId="31" fillId="0" borderId="3" xfId="0" applyNumberFormat="1" applyFont="1" applyBorder="1" applyAlignment="1" applyProtection="1">
      <alignment vertical="center"/>
      <protection locked="0"/>
    </xf>
    <xf numFmtId="0" fontId="31" fillId="0" borderId="4" xfId="0" applyFont="1" applyBorder="1" applyAlignment="1" applyProtection="1">
      <alignment horizontal="left" vertical="center" wrapText="1"/>
      <protection locked="0"/>
    </xf>
    <xf numFmtId="164" fontId="31" fillId="10" borderId="4" xfId="0" applyNumberFormat="1" applyFont="1" applyFill="1" applyBorder="1" applyAlignment="1" applyProtection="1">
      <alignment horizontal="right" vertical="center" wrapText="1"/>
      <protection locked="0"/>
    </xf>
    <xf numFmtId="0" fontId="11" fillId="10" borderId="5" xfId="0" applyFont="1" applyFill="1" applyBorder="1" applyAlignment="1" applyProtection="1">
      <alignment horizontal="left" vertical="center" wrapText="1"/>
      <protection locked="0"/>
    </xf>
    <xf numFmtId="0" fontId="31" fillId="0" borderId="9" xfId="0" applyFont="1" applyBorder="1" applyAlignment="1">
      <alignment vertical="center" wrapText="1"/>
    </xf>
    <xf numFmtId="0" fontId="11" fillId="0" borderId="0" xfId="0" applyFont="1" applyAlignment="1">
      <alignment horizontal="center" vertical="center" wrapText="1" readingOrder="1"/>
    </xf>
    <xf numFmtId="0" fontId="10" fillId="9"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9" borderId="2" xfId="0" applyFont="1" applyFill="1" applyBorder="1" applyAlignment="1" applyProtection="1">
      <alignment horizontal="left" vertical="center" wrapText="1" readingOrder="1"/>
      <protection locked="0"/>
    </xf>
    <xf numFmtId="167" fontId="28" fillId="9"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1" fillId="10" borderId="7" xfId="0" applyFont="1" applyFill="1" applyBorder="1" applyAlignment="1">
      <alignment horizontal="right" vertical="center"/>
    </xf>
    <xf numFmtId="8" fontId="11" fillId="10" borderId="7" xfId="0" applyNumberFormat="1" applyFont="1" applyFill="1" applyBorder="1" applyAlignment="1">
      <alignment vertical="center" wrapText="1"/>
    </xf>
    <xf numFmtId="0" fontId="11" fillId="10" borderId="7" xfId="0" applyFont="1" applyFill="1" applyBorder="1" applyAlignment="1">
      <alignment vertical="center" wrapText="1"/>
    </xf>
    <xf numFmtId="0" fontId="11" fillId="10" borderId="13" xfId="0" applyFont="1" applyFill="1" applyBorder="1" applyAlignment="1">
      <alignment vertical="center" wrapText="1"/>
    </xf>
    <xf numFmtId="15" fontId="11" fillId="10" borderId="8" xfId="0" applyNumberFormat="1" applyFont="1" applyFill="1" applyBorder="1" applyAlignment="1">
      <alignment vertical="center"/>
    </xf>
    <xf numFmtId="8" fontId="11" fillId="10" borderId="8" xfId="0" applyNumberFormat="1" applyFont="1" applyFill="1" applyBorder="1" applyAlignment="1">
      <alignment vertical="center" wrapText="1"/>
    </xf>
    <xf numFmtId="0" fontId="11" fillId="10" borderId="8" xfId="0" applyFont="1" applyFill="1" applyBorder="1" applyAlignment="1">
      <alignment vertical="center" wrapText="1"/>
    </xf>
    <xf numFmtId="0" fontId="11" fillId="10" borderId="14" xfId="0" applyFont="1" applyFill="1" applyBorder="1" applyAlignment="1">
      <alignment vertical="center" wrapText="1"/>
    </xf>
    <xf numFmtId="167" fontId="11" fillId="10" borderId="7" xfId="0" applyNumberFormat="1" applyFont="1" applyFill="1" applyBorder="1" applyAlignment="1">
      <alignment vertical="center"/>
    </xf>
    <xf numFmtId="0" fontId="11" fillId="10" borderId="9" xfId="0" applyFont="1" applyFill="1" applyBorder="1" applyAlignment="1">
      <alignment vertical="center" wrapText="1"/>
    </xf>
    <xf numFmtId="0" fontId="11" fillId="10" borderId="11" xfId="0" applyFont="1" applyFill="1" applyBorder="1" applyAlignment="1">
      <alignment vertical="center" wrapText="1"/>
    </xf>
    <xf numFmtId="167" fontId="11" fillId="10" borderId="8" xfId="0" applyNumberFormat="1" applyFont="1" applyFill="1" applyBorder="1" applyAlignment="1">
      <alignment vertical="center"/>
    </xf>
    <xf numFmtId="0" fontId="11" fillId="10" borderId="10" xfId="0" applyFont="1" applyFill="1" applyBorder="1" applyAlignment="1">
      <alignment vertical="center" wrapText="1"/>
    </xf>
    <xf numFmtId="0" fontId="11" fillId="10" borderId="12" xfId="0" applyFont="1" applyFill="1" applyBorder="1" applyAlignment="1">
      <alignment vertical="center" wrapText="1"/>
    </xf>
    <xf numFmtId="167" fontId="11" fillId="10" borderId="7" xfId="0" applyNumberFormat="1" applyFont="1" applyFill="1" applyBorder="1" applyAlignment="1">
      <alignment horizontal="right" vertical="center"/>
    </xf>
    <xf numFmtId="167" fontId="11" fillId="10" borderId="8" xfId="0" applyNumberFormat="1" applyFont="1" applyFill="1" applyBorder="1" applyAlignment="1">
      <alignment horizontal="right" vertical="center"/>
    </xf>
    <xf numFmtId="8" fontId="11" fillId="10" borderId="9" xfId="0" applyNumberFormat="1" applyFont="1" applyFill="1" applyBorder="1" applyAlignment="1">
      <alignment vertical="center" wrapText="1"/>
    </xf>
    <xf numFmtId="15" fontId="11" fillId="10" borderId="7" xfId="0" applyNumberFormat="1" applyFont="1" applyFill="1" applyBorder="1" applyAlignment="1">
      <alignment vertical="center"/>
    </xf>
    <xf numFmtId="0" fontId="31" fillId="10" borderId="9" xfId="0" applyFont="1" applyFill="1" applyBorder="1" applyAlignment="1">
      <alignment vertical="center" wrapText="1"/>
    </xf>
    <xf numFmtId="0" fontId="31" fillId="10" borderId="10" xfId="0" applyFont="1" applyFill="1" applyBorder="1" applyAlignment="1">
      <alignment vertical="center" wrapText="1"/>
    </xf>
    <xf numFmtId="8" fontId="11" fillId="10" borderId="10" xfId="0" applyNumberFormat="1" applyFont="1" applyFill="1" applyBorder="1" applyAlignment="1">
      <alignment vertical="center" wrapText="1"/>
    </xf>
    <xf numFmtId="167" fontId="11" fillId="0" borderId="7" xfId="0" applyNumberFormat="1" applyFont="1" applyBorder="1" applyAlignment="1">
      <alignment vertical="center"/>
    </xf>
    <xf numFmtId="8" fontId="11" fillId="0" borderId="7" xfId="0" applyNumberFormat="1" applyFont="1" applyBorder="1" applyAlignment="1">
      <alignment vertical="center" wrapText="1"/>
    </xf>
    <xf numFmtId="15" fontId="11" fillId="11" borderId="8" xfId="0" applyNumberFormat="1" applyFont="1" applyFill="1" applyBorder="1" applyAlignment="1">
      <alignment vertical="center"/>
    </xf>
    <xf numFmtId="0" fontId="31" fillId="11" borderId="10" xfId="0" applyFont="1" applyFill="1" applyBorder="1" applyAlignment="1">
      <alignment vertical="center" wrapText="1"/>
    </xf>
    <xf numFmtId="0" fontId="11" fillId="11" borderId="10" xfId="0" applyFont="1" applyFill="1" applyBorder="1" applyAlignment="1">
      <alignment vertical="center" wrapText="1"/>
    </xf>
    <xf numFmtId="8" fontId="11" fillId="11" borderId="10" xfId="0" applyNumberFormat="1" applyFont="1" applyFill="1" applyBorder="1" applyAlignment="1">
      <alignment vertical="center" wrapText="1"/>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showGridLines="0" showRowColHeaders="0" zoomScaleNormal="100" workbookViewId="0">
      <selection activeCell="A25" sqref="A25:XFD60"/>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09" t="s">
        <v>2</v>
      </c>
      <c r="B1" s="109"/>
      <c r="C1" s="109"/>
      <c r="D1" s="109"/>
      <c r="E1" s="109"/>
      <c r="F1" s="109"/>
      <c r="G1" s="17"/>
      <c r="H1" s="17"/>
      <c r="I1" s="17"/>
      <c r="J1" s="17"/>
      <c r="K1" s="17"/>
    </row>
    <row r="2" spans="1:11" ht="21" customHeight="1" x14ac:dyDescent="0.25">
      <c r="A2" s="3" t="s">
        <v>3</v>
      </c>
      <c r="B2" s="110" t="s">
        <v>4</v>
      </c>
      <c r="C2" s="110"/>
      <c r="D2" s="110"/>
      <c r="E2" s="110"/>
      <c r="F2" s="110"/>
      <c r="G2" s="17"/>
      <c r="H2" s="17"/>
      <c r="I2" s="17"/>
      <c r="J2" s="17"/>
      <c r="K2" s="17"/>
    </row>
    <row r="3" spans="1:11" ht="15.5" x14ac:dyDescent="0.25">
      <c r="A3" s="3" t="s">
        <v>5</v>
      </c>
      <c r="B3" s="110" t="s">
        <v>6</v>
      </c>
      <c r="C3" s="110"/>
      <c r="D3" s="110"/>
      <c r="E3" s="110"/>
      <c r="F3" s="110"/>
      <c r="G3" s="17"/>
      <c r="H3" s="17"/>
      <c r="I3" s="17"/>
      <c r="J3" s="17"/>
      <c r="K3" s="17"/>
    </row>
    <row r="4" spans="1:11" ht="21" customHeight="1" x14ac:dyDescent="0.25">
      <c r="A4" s="3" t="s">
        <v>7</v>
      </c>
      <c r="B4" s="111">
        <v>45474</v>
      </c>
      <c r="C4" s="111"/>
      <c r="D4" s="111"/>
      <c r="E4" s="111"/>
      <c r="F4" s="111"/>
      <c r="G4" s="17"/>
      <c r="H4" s="17"/>
      <c r="I4" s="17"/>
      <c r="J4" s="17"/>
      <c r="K4" s="17"/>
    </row>
    <row r="5" spans="1:11" ht="21" customHeight="1" x14ac:dyDescent="0.25">
      <c r="A5" s="3" t="s">
        <v>8</v>
      </c>
      <c r="B5" s="111">
        <v>45838</v>
      </c>
      <c r="C5" s="111"/>
      <c r="D5" s="111"/>
      <c r="E5" s="111"/>
      <c r="F5" s="111"/>
      <c r="G5" s="17"/>
      <c r="H5" s="17"/>
      <c r="I5" s="17"/>
      <c r="J5" s="17"/>
      <c r="K5" s="17"/>
    </row>
    <row r="6" spans="1:11" ht="21" customHeight="1" x14ac:dyDescent="0.25">
      <c r="A6" s="3" t="s">
        <v>9</v>
      </c>
      <c r="B6" s="108" t="str">
        <f>IF(AND(Travel!B7&lt;&gt;A30,Hospitality!B7&lt;&gt;A30,'All other expenses'!B7&lt;&gt;A30,'Gifts and benefits'!B7&lt;&gt;A30),A31,IF(AND(Travel!B7=A30,Hospitality!B7=A30,'All other expenses'!B7=A30,'Gifts and benefits'!B7=A30),A33,A32))</f>
        <v>Data and totals checked on all sheets</v>
      </c>
      <c r="C6" s="108"/>
      <c r="D6" s="108"/>
      <c r="E6" s="108"/>
      <c r="F6" s="108"/>
      <c r="G6" s="23"/>
      <c r="H6" s="17"/>
      <c r="I6" s="17"/>
      <c r="J6" s="17"/>
      <c r="K6" s="17"/>
    </row>
    <row r="7" spans="1:11" ht="15.5" x14ac:dyDescent="0.25">
      <c r="A7" s="3" t="s">
        <v>10</v>
      </c>
      <c r="B7" s="107" t="s">
        <v>11</v>
      </c>
      <c r="C7" s="107"/>
      <c r="D7" s="107"/>
      <c r="E7" s="107"/>
      <c r="F7" s="107"/>
      <c r="G7" s="23"/>
      <c r="H7" s="17"/>
      <c r="I7" s="17"/>
      <c r="J7" s="17"/>
      <c r="K7" s="17"/>
    </row>
    <row r="8" spans="1:11" ht="25.5" customHeight="1" x14ac:dyDescent="0.25">
      <c r="A8" s="3" t="s">
        <v>12</v>
      </c>
      <c r="B8" s="107" t="s">
        <v>13</v>
      </c>
      <c r="C8" s="107"/>
      <c r="D8" s="107"/>
      <c r="E8" s="107"/>
      <c r="F8" s="107"/>
      <c r="G8" s="23"/>
      <c r="H8" s="17"/>
      <c r="I8" s="17"/>
      <c r="J8" s="17"/>
      <c r="K8" s="17"/>
    </row>
    <row r="9" spans="1:11" ht="66.75" customHeight="1" x14ac:dyDescent="0.25">
      <c r="A9" s="106" t="s">
        <v>14</v>
      </c>
      <c r="B9" s="106"/>
      <c r="C9" s="106"/>
      <c r="D9" s="106"/>
      <c r="E9" s="106"/>
      <c r="F9" s="106"/>
      <c r="G9" s="23"/>
      <c r="H9" s="17"/>
      <c r="I9" s="17"/>
      <c r="J9" s="17"/>
      <c r="K9" s="17"/>
    </row>
    <row r="10" spans="1:11" s="77" customFormat="1" ht="36" customHeight="1" x14ac:dyDescent="0.3">
      <c r="A10" s="71" t="s">
        <v>15</v>
      </c>
      <c r="B10" s="72" t="s">
        <v>16</v>
      </c>
      <c r="C10" s="72" t="s">
        <v>17</v>
      </c>
      <c r="D10" s="73"/>
      <c r="E10" s="74" t="s">
        <v>1</v>
      </c>
      <c r="F10" s="75" t="s">
        <v>18</v>
      </c>
      <c r="G10" s="76"/>
      <c r="H10" s="76"/>
      <c r="I10" s="76"/>
      <c r="J10" s="76"/>
      <c r="K10" s="76"/>
    </row>
    <row r="11" spans="1:11" ht="27.75" customHeight="1" x14ac:dyDescent="0.35">
      <c r="A11" s="8" t="s">
        <v>19</v>
      </c>
      <c r="B11" s="45">
        <f>B15+B16+B17</f>
        <v>11141.689999999995</v>
      </c>
      <c r="C11" s="51" t="str">
        <f>IF(Travel!B6="",A34,Travel!B6)</f>
        <v>Figures exclude GST</v>
      </c>
      <c r="D11" s="6"/>
      <c r="E11" s="8" t="s">
        <v>20</v>
      </c>
      <c r="F11" s="33">
        <f>'Gifts and benefits'!C26</f>
        <v>15</v>
      </c>
      <c r="G11" s="29"/>
      <c r="H11" s="29"/>
      <c r="I11" s="29"/>
      <c r="J11" s="29"/>
      <c r="K11" s="29"/>
    </row>
    <row r="12" spans="1:11" ht="27.75" customHeight="1" x14ac:dyDescent="0.35">
      <c r="A12" s="8" t="s">
        <v>0</v>
      </c>
      <c r="B12" s="45">
        <f>Hospitality!B12</f>
        <v>0</v>
      </c>
      <c r="C12" s="51" t="str">
        <f>IF(Hospitality!B6="",A34,Hospitality!B6)</f>
        <v>Figures exclude GST</v>
      </c>
      <c r="D12" s="6"/>
      <c r="E12" s="8" t="s">
        <v>21</v>
      </c>
      <c r="F12" s="33">
        <f>'Gifts and benefits'!C27</f>
        <v>1</v>
      </c>
      <c r="G12" s="29"/>
      <c r="H12" s="29"/>
      <c r="I12" s="29"/>
      <c r="J12" s="29"/>
      <c r="K12" s="29"/>
    </row>
    <row r="13" spans="1:11" ht="27.75" customHeight="1" x14ac:dyDescent="0.25">
      <c r="A13" s="8" t="s">
        <v>22</v>
      </c>
      <c r="B13" s="45">
        <f>'All other expenses'!B12</f>
        <v>786.29</v>
      </c>
      <c r="C13" s="51" t="str">
        <f>IF('All other expenses'!B6="",A34,'All other expenses'!B6)</f>
        <v>Figures exclude GST</v>
      </c>
      <c r="D13" s="6"/>
      <c r="E13" s="8" t="s">
        <v>23</v>
      </c>
      <c r="F13" s="33">
        <f>'Gifts and benefits'!C28</f>
        <v>14</v>
      </c>
      <c r="G13" s="17"/>
      <c r="H13" s="17"/>
      <c r="I13" s="17"/>
      <c r="J13" s="17"/>
      <c r="K13" s="17"/>
    </row>
    <row r="14" spans="1:11" ht="12.75" customHeight="1" x14ac:dyDescent="0.25">
      <c r="A14" s="7"/>
      <c r="B14" s="46"/>
      <c r="C14" s="52"/>
      <c r="D14" s="34"/>
      <c r="E14" s="6"/>
      <c r="F14" s="35"/>
      <c r="G14" s="17"/>
      <c r="H14" s="17"/>
      <c r="I14" s="17"/>
      <c r="J14" s="17"/>
      <c r="K14" s="17"/>
    </row>
    <row r="15" spans="1:11" ht="27.75" customHeight="1" x14ac:dyDescent="0.25">
      <c r="A15" s="9" t="s">
        <v>24</v>
      </c>
      <c r="B15" s="47">
        <f>Travel!B16</f>
        <v>1329.2499999999998</v>
      </c>
      <c r="C15" s="53" t="str">
        <f>C11</f>
        <v>Figures exclude GST</v>
      </c>
      <c r="D15" s="6"/>
      <c r="E15" s="6"/>
      <c r="F15" s="35"/>
      <c r="G15" s="17"/>
      <c r="H15" s="17"/>
      <c r="I15" s="17"/>
      <c r="J15" s="17"/>
      <c r="K15" s="17"/>
    </row>
    <row r="16" spans="1:11" ht="27.75" customHeight="1" x14ac:dyDescent="0.25">
      <c r="A16" s="9" t="s">
        <v>25</v>
      </c>
      <c r="B16" s="47">
        <f>Travel!B60</f>
        <v>9616.9799999999959</v>
      </c>
      <c r="C16" s="53" t="str">
        <f>C11</f>
        <v>Figures exclude GST</v>
      </c>
      <c r="D16" s="36"/>
      <c r="E16" s="6"/>
      <c r="F16" s="37"/>
      <c r="G16" s="17"/>
      <c r="H16" s="17"/>
      <c r="I16" s="17"/>
      <c r="J16" s="17"/>
      <c r="K16" s="17"/>
    </row>
    <row r="17" spans="1:11" ht="27.75" customHeight="1" x14ac:dyDescent="0.25">
      <c r="A17" s="9" t="s">
        <v>26</v>
      </c>
      <c r="B17" s="47">
        <f>Travel!B72</f>
        <v>195.46</v>
      </c>
      <c r="C17" s="53"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27</v>
      </c>
      <c r="B19" s="19"/>
      <c r="C19" s="17"/>
      <c r="D19" s="17"/>
      <c r="E19" s="17"/>
      <c r="F19" s="17"/>
      <c r="G19" s="17"/>
      <c r="H19" s="17"/>
      <c r="I19" s="17"/>
      <c r="J19" s="17"/>
      <c r="K19" s="17"/>
    </row>
    <row r="20" spans="1:11" x14ac:dyDescent="0.25">
      <c r="A20" s="20" t="s">
        <v>28</v>
      </c>
      <c r="D20" s="17"/>
      <c r="E20" s="17"/>
      <c r="F20" s="17"/>
      <c r="G20" s="17"/>
      <c r="H20" s="17"/>
      <c r="I20" s="17"/>
      <c r="J20" s="17"/>
      <c r="K20" s="17"/>
    </row>
    <row r="21" spans="1:11" ht="12.65" customHeight="1" x14ac:dyDescent="0.25">
      <c r="A21" s="20" t="s">
        <v>29</v>
      </c>
      <c r="D21" s="17"/>
      <c r="E21" s="17"/>
      <c r="F21" s="17"/>
      <c r="G21" s="17"/>
      <c r="H21" s="17"/>
      <c r="I21" s="17"/>
      <c r="J21" s="17"/>
      <c r="K21" s="17"/>
    </row>
    <row r="22" spans="1:11" ht="12.65" customHeight="1" x14ac:dyDescent="0.25">
      <c r="A22" s="20" t="s">
        <v>30</v>
      </c>
      <c r="D22" s="17"/>
      <c r="E22" s="17"/>
      <c r="F22" s="17"/>
      <c r="G22" s="17"/>
      <c r="H22" s="17"/>
      <c r="I22" s="17"/>
      <c r="J22" s="17"/>
      <c r="K22" s="17"/>
    </row>
    <row r="23" spans="1:11" ht="12.65" customHeight="1" x14ac:dyDescent="0.25">
      <c r="A23" s="20" t="s">
        <v>31</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32</v>
      </c>
      <c r="B25" s="13"/>
      <c r="C25" s="13"/>
      <c r="D25" s="13"/>
      <c r="E25" s="13"/>
      <c r="F25" s="13"/>
      <c r="G25" s="17"/>
      <c r="H25" s="17"/>
      <c r="I25" s="17"/>
      <c r="J25" s="17"/>
      <c r="K25" s="17"/>
    </row>
    <row r="26" spans="1:11" ht="12.75" hidden="1" customHeight="1" x14ac:dyDescent="0.25">
      <c r="A26" s="11" t="s">
        <v>33</v>
      </c>
      <c r="B26" s="4"/>
      <c r="C26" s="4"/>
      <c r="D26" s="11"/>
      <c r="E26" s="11"/>
      <c r="F26" s="11"/>
      <c r="G26" s="17"/>
      <c r="H26" s="17"/>
      <c r="I26" s="17"/>
      <c r="J26" s="17"/>
      <c r="K26" s="17"/>
    </row>
    <row r="27" spans="1:11" hidden="1" x14ac:dyDescent="0.25">
      <c r="A27" s="10" t="s">
        <v>34</v>
      </c>
      <c r="B27" s="10"/>
      <c r="C27" s="10"/>
      <c r="D27" s="10"/>
      <c r="E27" s="10"/>
      <c r="F27" s="10"/>
      <c r="G27" s="17"/>
      <c r="H27" s="17"/>
      <c r="I27" s="17"/>
      <c r="J27" s="17"/>
      <c r="K27" s="17"/>
    </row>
    <row r="28" spans="1:11" hidden="1" x14ac:dyDescent="0.25">
      <c r="A28" s="10" t="s">
        <v>35</v>
      </c>
      <c r="B28" s="10"/>
      <c r="C28" s="10"/>
      <c r="D28" s="10"/>
      <c r="E28" s="10"/>
      <c r="F28" s="10"/>
      <c r="G28" s="17"/>
      <c r="H28" s="17"/>
      <c r="I28" s="17"/>
      <c r="J28" s="17"/>
      <c r="K28" s="17"/>
    </row>
    <row r="29" spans="1:11" hidden="1" x14ac:dyDescent="0.25">
      <c r="A29" s="11" t="s">
        <v>36</v>
      </c>
      <c r="B29" s="11"/>
      <c r="C29" s="11"/>
      <c r="D29" s="11"/>
      <c r="E29" s="11"/>
      <c r="F29" s="11"/>
      <c r="G29" s="17"/>
      <c r="H29" s="17"/>
      <c r="I29" s="17"/>
      <c r="J29" s="17"/>
      <c r="K29" s="17"/>
    </row>
    <row r="30" spans="1:11" hidden="1" x14ac:dyDescent="0.25">
      <c r="A30" s="11" t="s">
        <v>37</v>
      </c>
      <c r="B30" s="11"/>
      <c r="C30" s="11"/>
      <c r="D30" s="11"/>
      <c r="E30" s="11"/>
      <c r="F30" s="11"/>
      <c r="G30" s="17"/>
      <c r="H30" s="17"/>
      <c r="I30" s="17"/>
      <c r="J30" s="17"/>
      <c r="K30" s="17"/>
    </row>
    <row r="31" spans="1:11" hidden="1" x14ac:dyDescent="0.25">
      <c r="A31" s="10" t="s">
        <v>38</v>
      </c>
      <c r="B31" s="10"/>
      <c r="C31" s="10"/>
      <c r="D31" s="10"/>
      <c r="E31" s="10"/>
      <c r="F31" s="10"/>
      <c r="G31" s="17"/>
      <c r="H31" s="17"/>
      <c r="I31" s="17"/>
      <c r="J31" s="17"/>
      <c r="K31" s="17"/>
    </row>
    <row r="32" spans="1:11" hidden="1" x14ac:dyDescent="0.25">
      <c r="A32" s="10" t="s">
        <v>39</v>
      </c>
      <c r="B32" s="10"/>
      <c r="C32" s="10"/>
      <c r="D32" s="10"/>
      <c r="E32" s="10"/>
      <c r="F32" s="10"/>
      <c r="G32" s="17"/>
      <c r="H32" s="17"/>
      <c r="I32" s="17"/>
      <c r="J32" s="17"/>
      <c r="K32" s="17"/>
    </row>
    <row r="33" spans="1:11" hidden="1" x14ac:dyDescent="0.25">
      <c r="A33" s="10" t="s">
        <v>40</v>
      </c>
      <c r="B33" s="10"/>
      <c r="C33" s="10"/>
      <c r="D33" s="10"/>
      <c r="E33" s="10"/>
      <c r="F33" s="10"/>
      <c r="G33" s="17"/>
      <c r="H33" s="17"/>
      <c r="I33" s="17"/>
      <c r="J33" s="17"/>
      <c r="K33" s="17"/>
    </row>
    <row r="34" spans="1:11" hidden="1" x14ac:dyDescent="0.25">
      <c r="A34" s="11" t="s">
        <v>41</v>
      </c>
      <c r="B34" s="11"/>
      <c r="C34" s="11"/>
      <c r="D34" s="11"/>
      <c r="E34" s="11"/>
      <c r="F34" s="11"/>
      <c r="G34" s="17"/>
      <c r="H34" s="17"/>
      <c r="I34" s="17"/>
      <c r="J34" s="17"/>
      <c r="K34" s="17"/>
    </row>
    <row r="35" spans="1:11" hidden="1" x14ac:dyDescent="0.25">
      <c r="A35" s="11" t="s">
        <v>42</v>
      </c>
      <c r="B35" s="11"/>
      <c r="C35" s="11"/>
      <c r="D35" s="11"/>
      <c r="E35" s="11"/>
      <c r="F35" s="11"/>
      <c r="G35" s="17"/>
      <c r="H35" s="17"/>
      <c r="I35" s="17"/>
      <c r="J35" s="17"/>
      <c r="K35" s="17"/>
    </row>
    <row r="36" spans="1:11" hidden="1" x14ac:dyDescent="0.25">
      <c r="A36" s="10" t="s">
        <v>43</v>
      </c>
      <c r="B36" s="49"/>
      <c r="C36" s="49"/>
      <c r="D36" s="49"/>
      <c r="E36" s="49"/>
      <c r="F36" s="49"/>
      <c r="G36" s="17"/>
      <c r="H36" s="17"/>
      <c r="I36" s="17"/>
      <c r="J36" s="17"/>
      <c r="K36" s="17"/>
    </row>
    <row r="37" spans="1:11" hidden="1" x14ac:dyDescent="0.25">
      <c r="A37" s="10" t="s">
        <v>11</v>
      </c>
      <c r="B37" s="49"/>
      <c r="C37" s="49"/>
      <c r="D37" s="49"/>
      <c r="E37" s="49"/>
      <c r="F37" s="49"/>
      <c r="G37" s="17"/>
      <c r="H37" s="17"/>
      <c r="I37" s="17"/>
      <c r="J37" s="17"/>
      <c r="K37" s="17"/>
    </row>
    <row r="38" spans="1:11" hidden="1" x14ac:dyDescent="0.25">
      <c r="A38" s="10" t="s">
        <v>44</v>
      </c>
      <c r="B38" s="49"/>
      <c r="C38" s="49"/>
      <c r="D38" s="49"/>
      <c r="E38" s="49"/>
      <c r="F38" s="49"/>
      <c r="G38" s="17"/>
      <c r="H38" s="17"/>
      <c r="I38" s="17"/>
      <c r="J38" s="17"/>
      <c r="K38" s="17"/>
    </row>
    <row r="39" spans="1:11" hidden="1" x14ac:dyDescent="0.25">
      <c r="A39" s="11" t="s">
        <v>45</v>
      </c>
      <c r="B39" s="4"/>
      <c r="C39" s="4"/>
      <c r="D39" s="4"/>
      <c r="E39" s="4"/>
      <c r="F39" s="4"/>
      <c r="G39" s="17"/>
      <c r="H39" s="17"/>
      <c r="I39" s="17"/>
      <c r="J39" s="17"/>
      <c r="K39" s="17"/>
    </row>
    <row r="40" spans="1:11" hidden="1" x14ac:dyDescent="0.25">
      <c r="A40" s="4" t="s">
        <v>46</v>
      </c>
      <c r="B40" s="4"/>
      <c r="C40" s="4"/>
      <c r="D40" s="4"/>
      <c r="E40" s="4"/>
      <c r="F40" s="4"/>
      <c r="G40" s="17"/>
      <c r="H40" s="17"/>
      <c r="I40" s="17"/>
      <c r="J40" s="17"/>
      <c r="K40" s="17"/>
    </row>
    <row r="41" spans="1:11" hidden="1" x14ac:dyDescent="0.25">
      <c r="A41" s="4" t="s">
        <v>47</v>
      </c>
      <c r="B41" s="4"/>
      <c r="C41" s="4"/>
      <c r="D41" s="4"/>
      <c r="E41" s="4"/>
      <c r="F41" s="4"/>
      <c r="G41" s="17"/>
      <c r="H41" s="17"/>
      <c r="I41" s="17"/>
      <c r="J41" s="17"/>
      <c r="K41" s="17"/>
    </row>
    <row r="42" spans="1:11" hidden="1" x14ac:dyDescent="0.25">
      <c r="A42" s="4" t="s">
        <v>48</v>
      </c>
      <c r="B42" s="4"/>
      <c r="C42" s="4"/>
      <c r="D42" s="4"/>
      <c r="E42" s="4"/>
      <c r="F42" s="4"/>
      <c r="G42" s="17"/>
      <c r="H42" s="17"/>
      <c r="I42" s="17"/>
      <c r="J42" s="17"/>
      <c r="K42" s="17"/>
    </row>
    <row r="43" spans="1:11" hidden="1" x14ac:dyDescent="0.25">
      <c r="A43" s="4" t="s">
        <v>49</v>
      </c>
      <c r="B43" s="4"/>
      <c r="C43" s="4"/>
      <c r="D43" s="4"/>
      <c r="E43" s="4"/>
      <c r="F43" s="4"/>
      <c r="G43" s="17"/>
      <c r="H43" s="17"/>
      <c r="I43" s="17"/>
      <c r="J43" s="17"/>
      <c r="K43" s="17"/>
    </row>
    <row r="44" spans="1:11" hidden="1" x14ac:dyDescent="0.25">
      <c r="A44" s="4" t="s">
        <v>50</v>
      </c>
      <c r="B44" s="4"/>
      <c r="C44" s="4"/>
      <c r="D44" s="4"/>
      <c r="E44" s="4"/>
      <c r="F44" s="4"/>
      <c r="G44" s="17"/>
      <c r="H44" s="17"/>
      <c r="I44" s="17"/>
      <c r="J44" s="17"/>
      <c r="K44" s="17"/>
    </row>
    <row r="45" spans="1:11" hidden="1" x14ac:dyDescent="0.25">
      <c r="A45" s="50" t="s">
        <v>51</v>
      </c>
      <c r="B45" s="49"/>
      <c r="C45" s="49"/>
      <c r="D45" s="49"/>
      <c r="E45" s="49"/>
      <c r="F45" s="49"/>
      <c r="G45" s="17"/>
      <c r="H45" s="17"/>
      <c r="I45" s="17"/>
      <c r="J45" s="17"/>
      <c r="K45" s="17"/>
    </row>
    <row r="46" spans="1:11" hidden="1" x14ac:dyDescent="0.25">
      <c r="A46" s="49" t="s">
        <v>52</v>
      </c>
      <c r="B46" s="49"/>
      <c r="C46" s="49"/>
      <c r="D46" s="49"/>
      <c r="E46" s="49"/>
      <c r="F46" s="49"/>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65" t="s">
        <v>53</v>
      </c>
      <c r="B48" s="49"/>
      <c r="C48" s="49"/>
      <c r="D48" s="49"/>
      <c r="E48" s="49"/>
      <c r="F48" s="49"/>
      <c r="G48" s="17"/>
      <c r="H48" s="17"/>
      <c r="I48" s="17"/>
      <c r="J48" s="17"/>
      <c r="K48" s="17"/>
    </row>
    <row r="49" spans="1:11" ht="25" hidden="1" x14ac:dyDescent="0.25">
      <c r="A49" s="65" t="s">
        <v>54</v>
      </c>
      <c r="B49" s="49"/>
      <c r="C49" s="49"/>
      <c r="D49" s="49"/>
      <c r="E49" s="49"/>
      <c r="F49" s="49"/>
      <c r="G49" s="17"/>
      <c r="H49" s="17"/>
      <c r="I49" s="17"/>
      <c r="J49" s="17"/>
      <c r="K49" s="17"/>
    </row>
    <row r="50" spans="1:11" ht="25" hidden="1" x14ac:dyDescent="0.25">
      <c r="A50" s="66" t="s">
        <v>55</v>
      </c>
      <c r="B50" s="4"/>
      <c r="C50" s="4"/>
      <c r="D50" s="4"/>
      <c r="E50" s="4"/>
      <c r="F50" s="4"/>
      <c r="G50" s="17"/>
      <c r="H50" s="17"/>
      <c r="I50" s="17"/>
      <c r="J50" s="17"/>
      <c r="K50" s="17"/>
    </row>
    <row r="51" spans="1:11" ht="25" hidden="1" x14ac:dyDescent="0.25">
      <c r="A51" s="66" t="s">
        <v>56</v>
      </c>
      <c r="B51" s="4"/>
      <c r="C51" s="4"/>
      <c r="D51" s="4"/>
      <c r="E51" s="4"/>
      <c r="F51" s="4"/>
      <c r="G51" s="17"/>
      <c r="H51" s="17"/>
      <c r="I51" s="17"/>
      <c r="J51" s="17"/>
      <c r="K51" s="17"/>
    </row>
    <row r="52" spans="1:11" ht="37.5" hidden="1" x14ac:dyDescent="0.3">
      <c r="A52" s="66" t="s">
        <v>57</v>
      </c>
      <c r="B52" s="58"/>
      <c r="C52" s="58"/>
      <c r="D52" s="58"/>
      <c r="E52" s="11"/>
      <c r="F52" s="11"/>
      <c r="G52" s="17"/>
      <c r="H52" s="17"/>
      <c r="I52" s="17"/>
      <c r="J52" s="17"/>
      <c r="K52" s="17"/>
    </row>
    <row r="53" spans="1:11" ht="13" hidden="1" x14ac:dyDescent="0.3">
      <c r="A53" s="63" t="s">
        <v>58</v>
      </c>
      <c r="B53" s="57"/>
      <c r="C53" s="57"/>
      <c r="D53" s="57"/>
      <c r="E53" s="10"/>
      <c r="F53" s="10" t="b">
        <v>1</v>
      </c>
      <c r="G53" s="17"/>
      <c r="H53" s="17"/>
      <c r="I53" s="17"/>
      <c r="J53" s="17"/>
      <c r="K53" s="17"/>
    </row>
    <row r="54" spans="1:11" ht="13" hidden="1" x14ac:dyDescent="0.3">
      <c r="A54" s="64" t="s">
        <v>59</v>
      </c>
      <c r="B54" s="63"/>
      <c r="C54" s="63"/>
      <c r="D54" s="63"/>
      <c r="E54" s="10"/>
      <c r="F54" s="10" t="b">
        <v>0</v>
      </c>
      <c r="G54" s="17"/>
      <c r="H54" s="17"/>
      <c r="I54" s="17"/>
      <c r="J54" s="17"/>
      <c r="K54" s="17"/>
    </row>
    <row r="55" spans="1:11" ht="13" hidden="1" x14ac:dyDescent="0.25">
      <c r="A55" s="67"/>
      <c r="B55" s="59">
        <f>COUNT(Travel!B12:B15)</f>
        <v>4</v>
      </c>
      <c r="C55" s="59"/>
      <c r="D55" s="59">
        <f>COUNTIF(Travel!D12:D15,"*")</f>
        <v>4</v>
      </c>
      <c r="E55" s="60"/>
      <c r="F55" s="60" t="b">
        <f>MIN(B55,D55)=MAX(B55,D55)</f>
        <v>1</v>
      </c>
      <c r="G55" s="17"/>
      <c r="H55" s="17"/>
      <c r="I55" s="17"/>
      <c r="J55" s="17"/>
      <c r="K55" s="17"/>
    </row>
    <row r="56" spans="1:11" ht="13" hidden="1" x14ac:dyDescent="0.25">
      <c r="A56" s="67" t="s">
        <v>60</v>
      </c>
      <c r="B56" s="59">
        <f>COUNT(Travel!B20:B59)</f>
        <v>40</v>
      </c>
      <c r="C56" s="59"/>
      <c r="D56" s="59">
        <f>COUNTIF(Travel!D20:D59,"*")</f>
        <v>40</v>
      </c>
      <c r="E56" s="60"/>
      <c r="F56" s="60" t="b">
        <f>MIN(B56,D56)=MAX(B56,D56)</f>
        <v>1</v>
      </c>
    </row>
    <row r="57" spans="1:11" ht="13" hidden="1" x14ac:dyDescent="0.3">
      <c r="A57" s="68"/>
      <c r="B57" s="59">
        <f>COUNT(Travel!B64:B71)</f>
        <v>8</v>
      </c>
      <c r="C57" s="59"/>
      <c r="D57" s="59">
        <f>COUNTIF(Travel!D64:D71,"*")</f>
        <v>8</v>
      </c>
      <c r="E57" s="60"/>
      <c r="F57" s="60" t="b">
        <f>MIN(B57,D57)=MAX(B57,D57)</f>
        <v>1</v>
      </c>
    </row>
    <row r="58" spans="1:11" ht="13" hidden="1" x14ac:dyDescent="0.3">
      <c r="A58" s="69" t="s">
        <v>61</v>
      </c>
      <c r="B58" s="61">
        <f>COUNT(Hospitality!B11:B11)</f>
        <v>0</v>
      </c>
      <c r="C58" s="61"/>
      <c r="D58" s="61">
        <f>COUNTIF(Hospitality!D11:D11,"*")</f>
        <v>0</v>
      </c>
      <c r="E58" s="62"/>
      <c r="F58" s="62" t="b">
        <f>MIN(B58,D58)=MAX(B58,D58)</f>
        <v>1</v>
      </c>
    </row>
    <row r="59" spans="1:11" ht="13" hidden="1" x14ac:dyDescent="0.3">
      <c r="A59" s="70" t="s">
        <v>62</v>
      </c>
      <c r="B59" s="60">
        <f>COUNT('All other expenses'!B11:B11)</f>
        <v>1</v>
      </c>
      <c r="C59" s="60"/>
      <c r="D59" s="60">
        <f>COUNTIF('All other expenses'!D11:D11,"*")</f>
        <v>1</v>
      </c>
      <c r="E59" s="60"/>
      <c r="F59" s="60" t="b">
        <f>MIN(B59,D59)=MAX(B59,D59)</f>
        <v>1</v>
      </c>
    </row>
    <row r="60" spans="1:11" ht="13" hidden="1" x14ac:dyDescent="0.3">
      <c r="A60" s="69" t="s">
        <v>63</v>
      </c>
      <c r="B60" s="61">
        <f>COUNTIF('Gifts and benefits'!B11:B25,"*")</f>
        <v>15</v>
      </c>
      <c r="C60" s="61">
        <f>COUNTIF('Gifts and benefits'!C11:C25,"*")</f>
        <v>15</v>
      </c>
      <c r="D60" s="61"/>
      <c r="E60" s="61">
        <f>COUNTA('Gifts and benefits'!E11:E25)</f>
        <v>15</v>
      </c>
      <c r="F60" s="62" t="b">
        <f>MIN(B60,C60,E60)=MAX(B60,C60,E60)</f>
        <v>1</v>
      </c>
    </row>
    <row r="61" spans="1:11" x14ac:dyDescent="0.25"/>
  </sheetData>
  <sheetProtection sheet="1" objects="1" scenarios="1"/>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37"/>
  <sheetViews>
    <sheetView showGridLines="0" showRowColHeaders="0" topLeftCell="A60" zoomScaleNormal="100" workbookViewId="0">
      <selection activeCell="C87" sqref="C8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31" customWidth="1"/>
    <col min="6" max="6" width="37.54296875" customWidth="1"/>
    <col min="7" max="9" width="9.1796875" hidden="1" customWidth="1"/>
    <col min="10" max="13" width="0" hidden="1" customWidth="1"/>
    <col min="14" max="16384" width="9.1796875" hidden="1"/>
  </cols>
  <sheetData>
    <row r="1" spans="1:6" ht="26.25" customHeight="1" x14ac:dyDescent="0.25">
      <c r="A1" s="114" t="s">
        <v>64</v>
      </c>
      <c r="B1" s="114"/>
      <c r="C1" s="114"/>
      <c r="D1" s="114"/>
      <c r="E1" s="114"/>
      <c r="F1" s="17"/>
    </row>
    <row r="2" spans="1:6" ht="21" customHeight="1" x14ac:dyDescent="0.25">
      <c r="A2" s="3" t="s">
        <v>65</v>
      </c>
      <c r="B2" s="112" t="str">
        <f>'Summary and sign-off'!B2:F2</f>
        <v>ACC</v>
      </c>
      <c r="C2" s="112"/>
      <c r="D2" s="112"/>
      <c r="E2" s="112"/>
      <c r="F2" s="17"/>
    </row>
    <row r="3" spans="1:6" ht="31" x14ac:dyDescent="0.25">
      <c r="A3" s="3" t="s">
        <v>66</v>
      </c>
      <c r="B3" s="112" t="str">
        <f>'Summary and sign-off'!B3:F3</f>
        <v>Megan Main</v>
      </c>
      <c r="C3" s="112"/>
      <c r="D3" s="112"/>
      <c r="E3" s="112"/>
      <c r="F3" s="17"/>
    </row>
    <row r="4" spans="1:6" ht="21" customHeight="1" x14ac:dyDescent="0.25">
      <c r="A4" s="3" t="s">
        <v>67</v>
      </c>
      <c r="B4" s="112">
        <f>'Summary and sign-off'!B4:F4</f>
        <v>45474</v>
      </c>
      <c r="C4" s="112"/>
      <c r="D4" s="112"/>
      <c r="E4" s="112"/>
      <c r="F4" s="17"/>
    </row>
    <row r="5" spans="1:6" ht="21" customHeight="1" x14ac:dyDescent="0.25">
      <c r="A5" s="3" t="s">
        <v>68</v>
      </c>
      <c r="B5" s="112">
        <f>'Summary and sign-off'!B5:F5</f>
        <v>45838</v>
      </c>
      <c r="C5" s="112"/>
      <c r="D5" s="112"/>
      <c r="E5" s="112"/>
      <c r="F5" s="17"/>
    </row>
    <row r="6" spans="1:6" ht="21" customHeight="1" x14ac:dyDescent="0.25">
      <c r="A6" s="3" t="s">
        <v>69</v>
      </c>
      <c r="B6" s="107" t="s">
        <v>35</v>
      </c>
      <c r="C6" s="107"/>
      <c r="D6" s="107"/>
      <c r="E6" s="107"/>
      <c r="F6" s="17"/>
    </row>
    <row r="7" spans="1:6" ht="21" customHeight="1" x14ac:dyDescent="0.25">
      <c r="A7" s="3" t="s">
        <v>9</v>
      </c>
      <c r="B7" s="107" t="s">
        <v>37</v>
      </c>
      <c r="C7" s="107"/>
      <c r="D7" s="107"/>
      <c r="E7" s="107"/>
      <c r="F7" s="17"/>
    </row>
    <row r="8" spans="1:6" ht="36" customHeight="1" x14ac:dyDescent="0.3">
      <c r="A8" s="116" t="s">
        <v>70</v>
      </c>
      <c r="B8" s="117"/>
      <c r="C8" s="117"/>
      <c r="D8" s="117"/>
      <c r="E8" s="117"/>
      <c r="F8" s="19"/>
    </row>
    <row r="9" spans="1:6" ht="36" customHeight="1" x14ac:dyDescent="0.3">
      <c r="A9" s="118" t="s">
        <v>71</v>
      </c>
      <c r="B9" s="119"/>
      <c r="C9" s="119"/>
      <c r="D9" s="119"/>
      <c r="E9" s="119"/>
      <c r="F9" s="19"/>
    </row>
    <row r="10" spans="1:6" ht="24.75" customHeight="1" x14ac:dyDescent="0.35">
      <c r="A10" s="115" t="s">
        <v>72</v>
      </c>
      <c r="B10" s="120"/>
      <c r="C10" s="115"/>
      <c r="D10" s="115"/>
      <c r="E10" s="115"/>
      <c r="F10" s="29"/>
    </row>
    <row r="11" spans="1:6" ht="28.5" customHeight="1" x14ac:dyDescent="0.25">
      <c r="A11" s="24" t="s">
        <v>73</v>
      </c>
      <c r="B11" s="24" t="s">
        <v>74</v>
      </c>
      <c r="C11" s="24" t="s">
        <v>75</v>
      </c>
      <c r="D11" s="24" t="s">
        <v>76</v>
      </c>
      <c r="E11" s="24" t="s">
        <v>77</v>
      </c>
      <c r="F11" s="30"/>
    </row>
    <row r="12" spans="1:6" s="2" customFormat="1" ht="29.15" customHeight="1" x14ac:dyDescent="0.25">
      <c r="A12" s="127" t="s">
        <v>78</v>
      </c>
      <c r="B12" s="128">
        <v>875.63</v>
      </c>
      <c r="C12" s="129" t="s">
        <v>79</v>
      </c>
      <c r="D12" s="129" t="s">
        <v>80</v>
      </c>
      <c r="E12" s="130" t="s">
        <v>81</v>
      </c>
      <c r="F12" s="1"/>
    </row>
    <row r="13" spans="1:6" s="2" customFormat="1" ht="29.15" customHeight="1" x14ac:dyDescent="0.25">
      <c r="A13" s="131">
        <v>45778</v>
      </c>
      <c r="B13" s="132">
        <v>229.51</v>
      </c>
      <c r="C13" s="133" t="s">
        <v>82</v>
      </c>
      <c r="D13" s="133" t="s">
        <v>83</v>
      </c>
      <c r="E13" s="134" t="s">
        <v>84</v>
      </c>
      <c r="F13" s="1"/>
    </row>
    <row r="14" spans="1:6" s="2" customFormat="1" ht="29.15" customHeight="1" x14ac:dyDescent="0.25">
      <c r="A14" s="127" t="s">
        <v>78</v>
      </c>
      <c r="B14" s="132">
        <v>157.02000000000001</v>
      </c>
      <c r="C14" s="133" t="s">
        <v>85</v>
      </c>
      <c r="D14" s="133" t="s">
        <v>86</v>
      </c>
      <c r="E14" s="134" t="s">
        <v>84</v>
      </c>
      <c r="F14" s="1"/>
    </row>
    <row r="15" spans="1:6" s="2" customFormat="1" ht="29.15" customHeight="1" x14ac:dyDescent="0.25">
      <c r="A15" s="131">
        <v>45778</v>
      </c>
      <c r="B15" s="132">
        <v>67.09</v>
      </c>
      <c r="C15" s="133" t="s">
        <v>87</v>
      </c>
      <c r="D15" s="133" t="s">
        <v>88</v>
      </c>
      <c r="E15" s="134" t="s">
        <v>84</v>
      </c>
      <c r="F15" s="1"/>
    </row>
    <row r="16" spans="1:6" ht="29.15" customHeight="1" x14ac:dyDescent="0.25">
      <c r="A16" s="55" t="s">
        <v>89</v>
      </c>
      <c r="B16" s="56">
        <f>SUM(B12:B15)</f>
        <v>1329.2499999999998</v>
      </c>
      <c r="C16" s="83" t="str">
        <f>IF(SUBTOTAL(3,B12:B15)=SUBTOTAL(103,B12:B15),'Summary and sign-off'!$A$48,'Summary and sign-off'!$A$49)</f>
        <v>Check - there are no hidden rows with data</v>
      </c>
      <c r="D16" s="113" t="str">
        <f>IF('Summary and sign-off'!F55='Summary and sign-off'!F54,'Summary and sign-off'!A51,'Summary and sign-off'!A50)</f>
        <v>Check - each entry provides sufficient information</v>
      </c>
      <c r="E16" s="113"/>
      <c r="F16" s="17"/>
    </row>
    <row r="17" spans="1:6" ht="10.5" customHeight="1" x14ac:dyDescent="0.3">
      <c r="A17" s="17"/>
      <c r="B17" s="19"/>
      <c r="C17" s="17"/>
      <c r="D17" s="17"/>
      <c r="E17" s="17"/>
      <c r="F17" s="17"/>
    </row>
    <row r="18" spans="1:6" ht="24.75" customHeight="1" x14ac:dyDescent="0.35">
      <c r="A18" s="115" t="s">
        <v>90</v>
      </c>
      <c r="B18" s="115"/>
      <c r="C18" s="115"/>
      <c r="D18" s="115"/>
      <c r="E18" s="115"/>
      <c r="F18" s="29"/>
    </row>
    <row r="19" spans="1:6" ht="32.5" customHeight="1" x14ac:dyDescent="0.25">
      <c r="A19" s="24" t="s">
        <v>73</v>
      </c>
      <c r="B19" s="24" t="s">
        <v>16</v>
      </c>
      <c r="C19" s="24" t="s">
        <v>91</v>
      </c>
      <c r="D19" s="24" t="s">
        <v>76</v>
      </c>
      <c r="E19" s="24" t="s">
        <v>77</v>
      </c>
      <c r="F19" s="30"/>
    </row>
    <row r="20" spans="1:6" s="2" customFormat="1" ht="29.15" customHeight="1" x14ac:dyDescent="0.25">
      <c r="A20" s="91" t="s">
        <v>92</v>
      </c>
      <c r="B20" s="85">
        <v>386.51</v>
      </c>
      <c r="C20" s="89" t="s">
        <v>93</v>
      </c>
      <c r="D20" s="89" t="s">
        <v>80</v>
      </c>
      <c r="E20" s="90" t="s">
        <v>94</v>
      </c>
      <c r="F20" s="1"/>
    </row>
    <row r="21" spans="1:6" s="2" customFormat="1" ht="29.15" customHeight="1" x14ac:dyDescent="0.25">
      <c r="A21" s="91" t="s">
        <v>92</v>
      </c>
      <c r="B21" s="85">
        <v>87.83</v>
      </c>
      <c r="C21" s="89" t="s">
        <v>95</v>
      </c>
      <c r="D21" s="89" t="s">
        <v>96</v>
      </c>
      <c r="E21" s="90" t="s">
        <v>97</v>
      </c>
      <c r="F21" s="1"/>
    </row>
    <row r="22" spans="1:6" s="2" customFormat="1" ht="29.15" customHeight="1" x14ac:dyDescent="0.25">
      <c r="A22" s="91">
        <v>45532</v>
      </c>
      <c r="B22" s="85">
        <v>272.74</v>
      </c>
      <c r="C22" s="89" t="s">
        <v>98</v>
      </c>
      <c r="D22" s="89" t="s">
        <v>83</v>
      </c>
      <c r="E22" s="90" t="s">
        <v>99</v>
      </c>
      <c r="F22" s="1"/>
    </row>
    <row r="23" spans="1:6" s="2" customFormat="1" ht="29.15" customHeight="1" x14ac:dyDescent="0.25">
      <c r="A23" s="135">
        <v>45541</v>
      </c>
      <c r="B23" s="128">
        <v>446.93</v>
      </c>
      <c r="C23" s="129" t="s">
        <v>100</v>
      </c>
      <c r="D23" s="136" t="s">
        <v>101</v>
      </c>
      <c r="E23" s="137" t="s">
        <v>102</v>
      </c>
      <c r="F23" s="1"/>
    </row>
    <row r="24" spans="1:6" s="2" customFormat="1" ht="29.15" customHeight="1" x14ac:dyDescent="0.25">
      <c r="A24" s="138">
        <v>45541</v>
      </c>
      <c r="B24" s="132">
        <v>40.869999999999997</v>
      </c>
      <c r="C24" s="133" t="s">
        <v>103</v>
      </c>
      <c r="D24" s="139" t="s">
        <v>96</v>
      </c>
      <c r="E24" s="140" t="s">
        <v>97</v>
      </c>
      <c r="F24" s="1"/>
    </row>
    <row r="25" spans="1:6" s="2" customFormat="1" ht="29.15" customHeight="1" x14ac:dyDescent="0.25">
      <c r="A25" s="138">
        <v>45541</v>
      </c>
      <c r="B25" s="132">
        <v>90.38</v>
      </c>
      <c r="C25" s="133" t="s">
        <v>104</v>
      </c>
      <c r="D25" s="139" t="s">
        <v>86</v>
      </c>
      <c r="E25" s="140" t="s">
        <v>105</v>
      </c>
      <c r="F25" s="1"/>
    </row>
    <row r="26" spans="1:6" s="2" customFormat="1" ht="29.15" customHeight="1" x14ac:dyDescent="0.25">
      <c r="A26" s="141" t="s">
        <v>106</v>
      </c>
      <c r="B26" s="128">
        <v>558.44000000000005</v>
      </c>
      <c r="C26" s="129" t="s">
        <v>107</v>
      </c>
      <c r="D26" s="129" t="s">
        <v>101</v>
      </c>
      <c r="E26" s="134" t="s">
        <v>108</v>
      </c>
      <c r="F26" s="1"/>
    </row>
    <row r="27" spans="1:6" s="2" customFormat="1" ht="29.15" customHeight="1" x14ac:dyDescent="0.25">
      <c r="A27" s="142">
        <v>45568</v>
      </c>
      <c r="B27" s="132">
        <v>164.35</v>
      </c>
      <c r="C27" s="133" t="s">
        <v>109</v>
      </c>
      <c r="D27" s="89" t="s">
        <v>83</v>
      </c>
      <c r="E27" s="134" t="s">
        <v>110</v>
      </c>
      <c r="F27" s="1"/>
    </row>
    <row r="28" spans="1:6" s="2" customFormat="1" ht="29.15" customHeight="1" x14ac:dyDescent="0.25">
      <c r="A28" s="141" t="s">
        <v>106</v>
      </c>
      <c r="B28" s="132">
        <v>248.88</v>
      </c>
      <c r="C28" s="133" t="s">
        <v>111</v>
      </c>
      <c r="D28" s="133" t="s">
        <v>86</v>
      </c>
      <c r="E28" s="134" t="s">
        <v>112</v>
      </c>
      <c r="F28" s="1"/>
    </row>
    <row r="29" spans="1:6" s="2" customFormat="1" ht="29.15" customHeight="1" x14ac:dyDescent="0.25">
      <c r="A29" s="142" t="s">
        <v>113</v>
      </c>
      <c r="B29" s="132">
        <v>219.16</v>
      </c>
      <c r="C29" s="133" t="s">
        <v>114</v>
      </c>
      <c r="D29" s="133" t="s">
        <v>101</v>
      </c>
      <c r="E29" s="134" t="s">
        <v>115</v>
      </c>
      <c r="F29" s="1"/>
    </row>
    <row r="30" spans="1:6" s="2" customFormat="1" ht="29.15" customHeight="1" x14ac:dyDescent="0.25">
      <c r="A30" s="142" t="s">
        <v>113</v>
      </c>
      <c r="B30" s="132">
        <v>85.22</v>
      </c>
      <c r="C30" s="133" t="s">
        <v>116</v>
      </c>
      <c r="D30" s="133" t="s">
        <v>96</v>
      </c>
      <c r="E30" s="134" t="s">
        <v>97</v>
      </c>
      <c r="F30" s="1"/>
    </row>
    <row r="31" spans="1:6" s="2" customFormat="1" ht="29.15" customHeight="1" x14ac:dyDescent="0.25">
      <c r="A31" s="142">
        <v>45574</v>
      </c>
      <c r="B31" s="132">
        <v>178.26</v>
      </c>
      <c r="C31" s="133" t="s">
        <v>117</v>
      </c>
      <c r="D31" s="89" t="s">
        <v>83</v>
      </c>
      <c r="E31" s="134" t="s">
        <v>105</v>
      </c>
      <c r="F31" s="1"/>
    </row>
    <row r="32" spans="1:6" s="2" customFormat="1" ht="29.15" customHeight="1" x14ac:dyDescent="0.25">
      <c r="A32" s="142">
        <v>45579</v>
      </c>
      <c r="B32" s="132">
        <v>449.12</v>
      </c>
      <c r="C32" s="133" t="s">
        <v>118</v>
      </c>
      <c r="D32" s="133" t="s">
        <v>101</v>
      </c>
      <c r="E32" s="134" t="s">
        <v>119</v>
      </c>
      <c r="F32" s="1"/>
    </row>
    <row r="33" spans="1:6" s="2" customFormat="1" ht="29.15" customHeight="1" x14ac:dyDescent="0.25">
      <c r="A33" s="142">
        <v>45579</v>
      </c>
      <c r="B33" s="132">
        <v>78.260000000000005</v>
      </c>
      <c r="C33" s="133" t="s">
        <v>120</v>
      </c>
      <c r="D33" s="133" t="s">
        <v>96</v>
      </c>
      <c r="E33" s="134" t="s">
        <v>97</v>
      </c>
      <c r="F33" s="1"/>
    </row>
    <row r="34" spans="1:6" s="2" customFormat="1" ht="29.15" customHeight="1" x14ac:dyDescent="0.25">
      <c r="A34" s="142">
        <v>45579</v>
      </c>
      <c r="B34" s="132">
        <v>50.26</v>
      </c>
      <c r="C34" s="133" t="s">
        <v>121</v>
      </c>
      <c r="D34" s="133" t="s">
        <v>86</v>
      </c>
      <c r="E34" s="134" t="s">
        <v>99</v>
      </c>
      <c r="F34" s="1"/>
    </row>
    <row r="35" spans="1:6" s="2" customFormat="1" ht="29.15" customHeight="1" x14ac:dyDescent="0.25">
      <c r="A35" s="142" t="s">
        <v>122</v>
      </c>
      <c r="B35" s="132">
        <v>532.83000000000004</v>
      </c>
      <c r="C35" s="133" t="s">
        <v>123</v>
      </c>
      <c r="D35" s="133" t="s">
        <v>101</v>
      </c>
      <c r="E35" s="134" t="s">
        <v>108</v>
      </c>
      <c r="F35" s="1"/>
    </row>
    <row r="36" spans="1:6" s="2" customFormat="1" ht="29.15" customHeight="1" x14ac:dyDescent="0.25">
      <c r="A36" s="142">
        <v>45593</v>
      </c>
      <c r="B36" s="132">
        <v>169.57</v>
      </c>
      <c r="C36" s="133" t="s">
        <v>124</v>
      </c>
      <c r="D36" s="89" t="s">
        <v>83</v>
      </c>
      <c r="E36" s="134" t="s">
        <v>110</v>
      </c>
      <c r="F36" s="1"/>
    </row>
    <row r="37" spans="1:6" s="2" customFormat="1" ht="29.15" customHeight="1" x14ac:dyDescent="0.25">
      <c r="A37" s="142" t="s">
        <v>122</v>
      </c>
      <c r="B37" s="132">
        <v>80.17</v>
      </c>
      <c r="C37" s="133" t="s">
        <v>125</v>
      </c>
      <c r="D37" s="133" t="s">
        <v>86</v>
      </c>
      <c r="E37" s="134" t="s">
        <v>112</v>
      </c>
      <c r="F37" s="1"/>
    </row>
    <row r="38" spans="1:6" s="2" customFormat="1" ht="29.15" customHeight="1" x14ac:dyDescent="0.25">
      <c r="A38" s="91" t="s">
        <v>126</v>
      </c>
      <c r="B38" s="85">
        <v>267.67</v>
      </c>
      <c r="C38" s="92" t="s">
        <v>127</v>
      </c>
      <c r="D38" s="89" t="s">
        <v>80</v>
      </c>
      <c r="E38" s="90" t="s">
        <v>108</v>
      </c>
      <c r="F38" s="1"/>
    </row>
    <row r="39" spans="1:6" s="2" customFormat="1" ht="29.15" customHeight="1" x14ac:dyDescent="0.25">
      <c r="A39" s="91" t="s">
        <v>128</v>
      </c>
      <c r="B39" s="85">
        <v>382.61</v>
      </c>
      <c r="C39" s="92" t="s">
        <v>129</v>
      </c>
      <c r="D39" s="89" t="s">
        <v>83</v>
      </c>
      <c r="E39" s="90" t="s">
        <v>110</v>
      </c>
      <c r="F39" s="1"/>
    </row>
    <row r="40" spans="1:6" s="2" customFormat="1" ht="29.15" customHeight="1" x14ac:dyDescent="0.25">
      <c r="A40" s="91" t="s">
        <v>126</v>
      </c>
      <c r="B40" s="85">
        <v>126.25</v>
      </c>
      <c r="C40" s="92" t="s">
        <v>130</v>
      </c>
      <c r="D40" s="89" t="s">
        <v>86</v>
      </c>
      <c r="E40" s="90" t="s">
        <v>112</v>
      </c>
      <c r="F40" s="1"/>
    </row>
    <row r="41" spans="1:6" s="2" customFormat="1" ht="29.15" customHeight="1" x14ac:dyDescent="0.25">
      <c r="A41" s="91" t="s">
        <v>131</v>
      </c>
      <c r="B41" s="85">
        <v>591.48</v>
      </c>
      <c r="C41" s="92" t="s">
        <v>132</v>
      </c>
      <c r="D41" s="89" t="s">
        <v>80</v>
      </c>
      <c r="E41" s="90" t="s">
        <v>133</v>
      </c>
      <c r="F41" s="1"/>
    </row>
    <row r="42" spans="1:6" s="2" customFormat="1" ht="29.15" customHeight="1" x14ac:dyDescent="0.25">
      <c r="A42" s="91" t="s">
        <v>131</v>
      </c>
      <c r="B42" s="85">
        <v>89.13</v>
      </c>
      <c r="C42" s="92" t="s">
        <v>134</v>
      </c>
      <c r="D42" s="89" t="s">
        <v>96</v>
      </c>
      <c r="E42" s="90" t="s">
        <v>97</v>
      </c>
      <c r="F42" s="1"/>
    </row>
    <row r="43" spans="1:6" s="2" customFormat="1" ht="29.15" customHeight="1" x14ac:dyDescent="0.25">
      <c r="A43" s="91">
        <v>45714</v>
      </c>
      <c r="B43" s="85">
        <v>182.61</v>
      </c>
      <c r="C43" s="92" t="s">
        <v>135</v>
      </c>
      <c r="D43" s="89" t="s">
        <v>83</v>
      </c>
      <c r="E43" s="90" t="s">
        <v>136</v>
      </c>
      <c r="F43" s="1"/>
    </row>
    <row r="44" spans="1:6" s="2" customFormat="1" ht="29.15" customHeight="1" x14ac:dyDescent="0.25">
      <c r="A44" s="91">
        <v>45714</v>
      </c>
      <c r="B44" s="85">
        <v>20</v>
      </c>
      <c r="C44" s="92" t="s">
        <v>137</v>
      </c>
      <c r="D44" s="89" t="s">
        <v>88</v>
      </c>
      <c r="E44" s="90" t="s">
        <v>136</v>
      </c>
      <c r="F44" s="1"/>
    </row>
    <row r="45" spans="1:6" s="2" customFormat="1" ht="29.15" customHeight="1" x14ac:dyDescent="0.25">
      <c r="A45" s="91">
        <v>45743</v>
      </c>
      <c r="B45" s="85">
        <v>691.22</v>
      </c>
      <c r="C45" s="92" t="s">
        <v>138</v>
      </c>
      <c r="D45" s="89" t="s">
        <v>80</v>
      </c>
      <c r="E45" s="90" t="s">
        <v>139</v>
      </c>
      <c r="F45" s="1"/>
    </row>
    <row r="46" spans="1:6" s="2" customFormat="1" ht="29.15" customHeight="1" x14ac:dyDescent="0.25">
      <c r="A46" s="91">
        <v>45743</v>
      </c>
      <c r="B46" s="85">
        <v>46.09</v>
      </c>
      <c r="C46" s="92" t="s">
        <v>140</v>
      </c>
      <c r="D46" s="89" t="s">
        <v>141</v>
      </c>
      <c r="E46" s="90" t="s">
        <v>97</v>
      </c>
      <c r="F46" s="1"/>
    </row>
    <row r="47" spans="1:6" s="2" customFormat="1" ht="29.15" customHeight="1" x14ac:dyDescent="0.25">
      <c r="A47" s="91">
        <v>45743</v>
      </c>
      <c r="B47" s="85">
        <v>25.4</v>
      </c>
      <c r="C47" s="92" t="s">
        <v>142</v>
      </c>
      <c r="D47" s="89" t="s">
        <v>86</v>
      </c>
      <c r="E47" s="90" t="s">
        <v>97</v>
      </c>
      <c r="F47" s="1"/>
    </row>
    <row r="48" spans="1:6" s="2" customFormat="1" ht="29.15" customHeight="1" x14ac:dyDescent="0.25">
      <c r="A48" s="91" t="s">
        <v>143</v>
      </c>
      <c r="B48" s="85">
        <v>502.27</v>
      </c>
      <c r="C48" s="92" t="s">
        <v>144</v>
      </c>
      <c r="D48" s="89" t="s">
        <v>80</v>
      </c>
      <c r="E48" s="90" t="s">
        <v>108</v>
      </c>
      <c r="F48" s="1"/>
    </row>
    <row r="49" spans="1:6" s="2" customFormat="1" ht="29.15" customHeight="1" x14ac:dyDescent="0.25">
      <c r="A49" s="91" t="s">
        <v>145</v>
      </c>
      <c r="B49" s="85">
        <v>382.61</v>
      </c>
      <c r="C49" s="92" t="s">
        <v>129</v>
      </c>
      <c r="D49" s="89" t="s">
        <v>83</v>
      </c>
      <c r="E49" s="90" t="s">
        <v>110</v>
      </c>
      <c r="F49" s="1"/>
    </row>
    <row r="50" spans="1:6" s="2" customFormat="1" ht="29.15" customHeight="1" x14ac:dyDescent="0.25">
      <c r="A50" s="91" t="s">
        <v>143</v>
      </c>
      <c r="B50" s="85">
        <v>243.73</v>
      </c>
      <c r="C50" s="92" t="s">
        <v>146</v>
      </c>
      <c r="D50" s="89" t="s">
        <v>86</v>
      </c>
      <c r="E50" s="90" t="s">
        <v>112</v>
      </c>
      <c r="F50" s="1"/>
    </row>
    <row r="51" spans="1:6" s="2" customFormat="1" ht="29.15" customHeight="1" x14ac:dyDescent="0.25">
      <c r="A51" s="91">
        <v>45748</v>
      </c>
      <c r="B51" s="85">
        <v>16</v>
      </c>
      <c r="C51" s="92" t="s">
        <v>147</v>
      </c>
      <c r="D51" s="89" t="s">
        <v>88</v>
      </c>
      <c r="E51" s="90" t="s">
        <v>110</v>
      </c>
      <c r="F51" s="1"/>
    </row>
    <row r="52" spans="1:6" s="2" customFormat="1" ht="29.15" customHeight="1" x14ac:dyDescent="0.25">
      <c r="A52" s="91" t="s">
        <v>148</v>
      </c>
      <c r="B52" s="85">
        <v>466.64</v>
      </c>
      <c r="C52" s="92" t="s">
        <v>149</v>
      </c>
      <c r="D52" s="89" t="s">
        <v>80</v>
      </c>
      <c r="E52" s="90" t="s">
        <v>94</v>
      </c>
      <c r="F52" s="1"/>
    </row>
    <row r="53" spans="1:6" s="2" customFormat="1" ht="29.15" customHeight="1" x14ac:dyDescent="0.25">
      <c r="A53" s="91" t="s">
        <v>148</v>
      </c>
      <c r="B53" s="85">
        <v>84.35</v>
      </c>
      <c r="C53" s="92" t="s">
        <v>150</v>
      </c>
      <c r="D53" s="89" t="s">
        <v>96</v>
      </c>
      <c r="E53" s="90" t="s">
        <v>97</v>
      </c>
      <c r="F53" s="1"/>
    </row>
    <row r="54" spans="1:6" s="2" customFormat="1" ht="29.15" customHeight="1" x14ac:dyDescent="0.25">
      <c r="A54" s="91">
        <v>45754</v>
      </c>
      <c r="B54" s="85">
        <v>250.57</v>
      </c>
      <c r="C54" s="92" t="s">
        <v>151</v>
      </c>
      <c r="D54" s="89" t="s">
        <v>83</v>
      </c>
      <c r="E54" s="90" t="s">
        <v>99</v>
      </c>
      <c r="F54" s="1"/>
    </row>
    <row r="55" spans="1:6" s="2" customFormat="1" ht="29.15" customHeight="1" x14ac:dyDescent="0.25">
      <c r="A55" s="91" t="s">
        <v>152</v>
      </c>
      <c r="B55" s="85">
        <v>664.19</v>
      </c>
      <c r="C55" s="92" t="s">
        <v>153</v>
      </c>
      <c r="D55" s="89" t="s">
        <v>80</v>
      </c>
      <c r="E55" s="90" t="s">
        <v>108</v>
      </c>
      <c r="F55" s="1"/>
    </row>
    <row r="56" spans="1:6" s="2" customFormat="1" ht="29.15" customHeight="1" x14ac:dyDescent="0.25">
      <c r="A56" s="91" t="s">
        <v>152</v>
      </c>
      <c r="B56" s="85">
        <v>46.96</v>
      </c>
      <c r="C56" s="92" t="s">
        <v>154</v>
      </c>
      <c r="D56" s="89" t="s">
        <v>96</v>
      </c>
      <c r="E56" s="90" t="s">
        <v>97</v>
      </c>
      <c r="F56" s="1"/>
    </row>
    <row r="57" spans="1:6" s="2" customFormat="1" ht="29.15" customHeight="1" x14ac:dyDescent="0.25">
      <c r="A57" s="91">
        <v>45758</v>
      </c>
      <c r="B57" s="85">
        <v>195.65</v>
      </c>
      <c r="C57" s="92" t="s">
        <v>155</v>
      </c>
      <c r="D57" s="89" t="s">
        <v>83</v>
      </c>
      <c r="E57" s="90" t="s">
        <v>110</v>
      </c>
      <c r="F57" s="1"/>
    </row>
    <row r="58" spans="1:6" s="2" customFormat="1" ht="29.15" customHeight="1" x14ac:dyDescent="0.25">
      <c r="A58" s="91" t="s">
        <v>152</v>
      </c>
      <c r="B58" s="85">
        <v>160.38999999999999</v>
      </c>
      <c r="C58" s="92" t="s">
        <v>156</v>
      </c>
      <c r="D58" s="89" t="s">
        <v>86</v>
      </c>
      <c r="E58" s="90" t="s">
        <v>110</v>
      </c>
      <c r="F58" s="1"/>
    </row>
    <row r="59" spans="1:6" s="2" customFormat="1" ht="29.15" customHeight="1" x14ac:dyDescent="0.25">
      <c r="A59" s="91">
        <v>45782</v>
      </c>
      <c r="B59" s="128">
        <v>41.38</v>
      </c>
      <c r="C59" s="129" t="s">
        <v>142</v>
      </c>
      <c r="D59" s="129" t="s">
        <v>86</v>
      </c>
      <c r="E59" s="130" t="s">
        <v>97</v>
      </c>
      <c r="F59" s="1"/>
    </row>
    <row r="60" spans="1:6" ht="29.15" customHeight="1" x14ac:dyDescent="0.25">
      <c r="A60" s="55" t="s">
        <v>157</v>
      </c>
      <c r="B60" s="56">
        <f>SUM(B20:B59)</f>
        <v>9616.9799999999959</v>
      </c>
      <c r="C60" s="83" t="str">
        <f>IF(SUBTOTAL(3,B20:B59)=SUBTOTAL(103,B20:B59),'Summary and sign-off'!$A$48,'Summary and sign-off'!$A$49)</f>
        <v>Check - there are no hidden rows with data</v>
      </c>
      <c r="D60" s="113" t="str">
        <f>IF('Summary and sign-off'!F56='Summary and sign-off'!F54,'Summary and sign-off'!A51,'Summary and sign-off'!A50)</f>
        <v>Check - each entry provides sufficient information</v>
      </c>
      <c r="E60" s="113"/>
      <c r="F60" s="17"/>
    </row>
    <row r="61" spans="1:6" ht="10.5" customHeight="1" x14ac:dyDescent="0.3">
      <c r="A61" s="17"/>
      <c r="B61" s="19"/>
      <c r="C61" s="17"/>
      <c r="D61" s="17"/>
      <c r="E61" s="17"/>
      <c r="F61" s="17"/>
    </row>
    <row r="62" spans="1:6" ht="24.75" customHeight="1" x14ac:dyDescent="0.25">
      <c r="A62" s="115" t="s">
        <v>158</v>
      </c>
      <c r="B62" s="115"/>
      <c r="C62" s="115"/>
      <c r="D62" s="115"/>
      <c r="E62" s="115"/>
      <c r="F62" s="17"/>
    </row>
    <row r="63" spans="1:6" ht="27" customHeight="1" x14ac:dyDescent="0.25">
      <c r="A63" s="24" t="s">
        <v>73</v>
      </c>
      <c r="B63" s="24" t="s">
        <v>16</v>
      </c>
      <c r="C63" s="24" t="s">
        <v>159</v>
      </c>
      <c r="D63" s="24" t="s">
        <v>160</v>
      </c>
      <c r="E63" s="24" t="s">
        <v>77</v>
      </c>
      <c r="F63" s="28"/>
    </row>
    <row r="64" spans="1:6" s="2" customFormat="1" ht="29.15" customHeight="1" x14ac:dyDescent="0.25">
      <c r="A64" s="88">
        <v>45497</v>
      </c>
      <c r="B64" s="85">
        <v>33.86</v>
      </c>
      <c r="C64" s="89" t="s">
        <v>161</v>
      </c>
      <c r="D64" s="89" t="s">
        <v>86</v>
      </c>
      <c r="E64" s="90" t="s">
        <v>97</v>
      </c>
      <c r="F64" s="1"/>
    </row>
    <row r="65" spans="1:6" s="2" customFormat="1" ht="29.15" customHeight="1" x14ac:dyDescent="0.25">
      <c r="A65" s="88">
        <v>45509</v>
      </c>
      <c r="B65" s="85">
        <v>7.83</v>
      </c>
      <c r="C65" s="89" t="s">
        <v>162</v>
      </c>
      <c r="D65" s="89" t="s">
        <v>96</v>
      </c>
      <c r="E65" s="90" t="s">
        <v>97</v>
      </c>
      <c r="F65" s="1"/>
    </row>
    <row r="66" spans="1:6" s="2" customFormat="1" ht="29.15" customHeight="1" x14ac:dyDescent="0.25">
      <c r="A66" s="88">
        <v>45512</v>
      </c>
      <c r="B66" s="85">
        <v>21.74</v>
      </c>
      <c r="C66" s="89" t="s">
        <v>162</v>
      </c>
      <c r="D66" s="89" t="s">
        <v>96</v>
      </c>
      <c r="E66" s="90" t="s">
        <v>97</v>
      </c>
      <c r="F66" s="1"/>
    </row>
    <row r="67" spans="1:6" s="2" customFormat="1" ht="29.15" customHeight="1" x14ac:dyDescent="0.25">
      <c r="A67" s="135">
        <v>45555</v>
      </c>
      <c r="B67" s="143">
        <v>13.91</v>
      </c>
      <c r="C67" s="129" t="s">
        <v>163</v>
      </c>
      <c r="D67" s="129" t="s">
        <v>96</v>
      </c>
      <c r="E67" s="130" t="s">
        <v>97</v>
      </c>
      <c r="F67" s="1"/>
    </row>
    <row r="68" spans="1:6" s="2" customFormat="1" ht="29.15" customHeight="1" x14ac:dyDescent="0.25">
      <c r="A68" s="135">
        <v>45568</v>
      </c>
      <c r="B68" s="128">
        <v>64.87</v>
      </c>
      <c r="C68" s="129" t="s">
        <v>164</v>
      </c>
      <c r="D68" s="129" t="s">
        <v>86</v>
      </c>
      <c r="E68" s="130" t="s">
        <v>110</v>
      </c>
      <c r="F68" s="1"/>
    </row>
    <row r="69" spans="1:6" s="2" customFormat="1" ht="29.15" customHeight="1" x14ac:dyDescent="0.25">
      <c r="A69" s="138">
        <v>45596</v>
      </c>
      <c r="B69" s="132">
        <v>10.3</v>
      </c>
      <c r="C69" s="133" t="s">
        <v>165</v>
      </c>
      <c r="D69" s="133" t="s">
        <v>96</v>
      </c>
      <c r="E69" s="134" t="s">
        <v>166</v>
      </c>
      <c r="F69" s="1"/>
    </row>
    <row r="70" spans="1:6" s="2" customFormat="1" ht="29.15" customHeight="1" x14ac:dyDescent="0.25">
      <c r="A70" s="135">
        <v>45608</v>
      </c>
      <c r="B70" s="128">
        <v>26.61</v>
      </c>
      <c r="C70" s="129" t="s">
        <v>162</v>
      </c>
      <c r="D70" s="129" t="s">
        <v>141</v>
      </c>
      <c r="E70" s="130" t="s">
        <v>166</v>
      </c>
      <c r="F70" s="1"/>
    </row>
    <row r="71" spans="1:6" s="2" customFormat="1" ht="29.15" customHeight="1" x14ac:dyDescent="0.25">
      <c r="A71" s="144">
        <v>45833</v>
      </c>
      <c r="B71" s="128">
        <v>16.34</v>
      </c>
      <c r="C71" s="129" t="s">
        <v>167</v>
      </c>
      <c r="D71" s="129" t="s">
        <v>86</v>
      </c>
      <c r="E71" s="130" t="s">
        <v>97</v>
      </c>
      <c r="F71" s="1"/>
    </row>
    <row r="72" spans="1:6" ht="29.15" customHeight="1" x14ac:dyDescent="0.25">
      <c r="A72" s="55" t="s">
        <v>168</v>
      </c>
      <c r="B72" s="56">
        <f>SUM(B64:B71)</f>
        <v>195.46</v>
      </c>
      <c r="C72" s="83" t="str">
        <f>IF(SUBTOTAL(3,B64:B71)=SUBTOTAL(103,B64:B71),'Summary and sign-off'!$A$48,'Summary and sign-off'!$A$49)</f>
        <v>Check - there are no hidden rows with data</v>
      </c>
      <c r="D72" s="113" t="str">
        <f>IF('Summary and sign-off'!F57='Summary and sign-off'!F54,'Summary and sign-off'!A51,'Summary and sign-off'!A50)</f>
        <v>Check - each entry provides sufficient information</v>
      </c>
      <c r="E72" s="113"/>
      <c r="F72" s="17"/>
    </row>
    <row r="73" spans="1:6" ht="10.5" customHeight="1" x14ac:dyDescent="0.3">
      <c r="A73" s="17"/>
      <c r="B73" s="43"/>
      <c r="C73" s="19"/>
      <c r="D73" s="17"/>
      <c r="E73" s="17"/>
      <c r="F73" s="17"/>
    </row>
    <row r="74" spans="1:6" ht="34.5" customHeight="1" x14ac:dyDescent="0.25">
      <c r="A74" s="31" t="s">
        <v>169</v>
      </c>
      <c r="B74" s="44">
        <f>B16+B60+B72</f>
        <v>11141.689999999995</v>
      </c>
      <c r="C74" s="32"/>
      <c r="D74" s="32"/>
      <c r="E74" s="32"/>
      <c r="F74" s="17"/>
    </row>
    <row r="75" spans="1:6" ht="13" x14ac:dyDescent="0.3">
      <c r="A75" s="17"/>
      <c r="B75" s="19"/>
      <c r="C75" s="17"/>
      <c r="D75" s="17"/>
      <c r="E75" s="17"/>
      <c r="F75" s="17"/>
    </row>
    <row r="76" spans="1:6" ht="13" x14ac:dyDescent="0.3">
      <c r="A76" s="18" t="s">
        <v>27</v>
      </c>
      <c r="B76" s="19"/>
      <c r="C76" s="17"/>
      <c r="D76" s="17"/>
      <c r="E76" s="17"/>
      <c r="F76" s="17"/>
    </row>
    <row r="77" spans="1:6" ht="12.65" customHeight="1" x14ac:dyDescent="0.25">
      <c r="A77" s="20" t="s">
        <v>170</v>
      </c>
      <c r="F77" s="17"/>
    </row>
    <row r="78" spans="1:6" ht="13" customHeight="1" x14ac:dyDescent="0.25">
      <c r="A78" s="20" t="s">
        <v>171</v>
      </c>
      <c r="B78" s="17"/>
      <c r="D78" s="17"/>
      <c r="F78" s="17"/>
    </row>
    <row r="79" spans="1:6" x14ac:dyDescent="0.25">
      <c r="A79" s="20" t="s">
        <v>172</v>
      </c>
      <c r="F79" s="17"/>
    </row>
    <row r="80" spans="1:6" ht="13" x14ac:dyDescent="0.3">
      <c r="A80" s="20" t="s">
        <v>33</v>
      </c>
      <c r="B80" s="19"/>
      <c r="C80" s="17"/>
      <c r="D80" s="17"/>
      <c r="E80" s="17"/>
      <c r="F80" s="17"/>
    </row>
    <row r="81" spans="1:6" ht="13" customHeight="1" x14ac:dyDescent="0.25">
      <c r="A81" s="20" t="s">
        <v>173</v>
      </c>
      <c r="B81" s="17"/>
      <c r="D81" s="17"/>
      <c r="F81" s="17"/>
    </row>
    <row r="82" spans="1:6" x14ac:dyDescent="0.25">
      <c r="A82" s="20" t="s">
        <v>174</v>
      </c>
      <c r="F82" s="17"/>
    </row>
    <row r="83" spans="1:6" x14ac:dyDescent="0.25">
      <c r="A83" s="20" t="s">
        <v>175</v>
      </c>
      <c r="B83" s="20"/>
      <c r="C83" s="20"/>
      <c r="D83" s="20"/>
      <c r="F83" s="17"/>
    </row>
    <row r="84" spans="1:6" x14ac:dyDescent="0.25">
      <c r="A84" s="26"/>
      <c r="B84" s="17"/>
      <c r="C84" s="17"/>
      <c r="D84" s="17"/>
      <c r="E84" s="17"/>
      <c r="F84" s="17"/>
    </row>
    <row r="85" spans="1:6" x14ac:dyDescent="0.25">
      <c r="A85" s="26"/>
      <c r="B85" s="17"/>
      <c r="C85" s="17"/>
      <c r="D85" s="17"/>
      <c r="E85" s="17"/>
      <c r="F85" s="17"/>
    </row>
    <row r="86" spans="1:6" x14ac:dyDescent="0.25"/>
    <row r="87" spans="1:6" x14ac:dyDescent="0.25"/>
    <row r="88" spans="1:6" x14ac:dyDescent="0.25"/>
    <row r="89" spans="1:6" x14ac:dyDescent="0.25"/>
    <row r="90" spans="1:6" ht="12.75" customHeight="1" x14ac:dyDescent="0.25"/>
    <row r="91" spans="1:6" x14ac:dyDescent="0.25"/>
    <row r="92" spans="1:6" x14ac:dyDescent="0.25"/>
    <row r="93" spans="1:6" x14ac:dyDescent="0.25">
      <c r="A93" s="26"/>
      <c r="B93" s="17"/>
      <c r="C93" s="17"/>
      <c r="D93" s="17"/>
      <c r="E93" s="17"/>
      <c r="F93" s="17"/>
    </row>
    <row r="94" spans="1:6" x14ac:dyDescent="0.25">
      <c r="A94" s="26"/>
      <c r="B94" s="17"/>
      <c r="C94" s="17"/>
      <c r="D94" s="17"/>
      <c r="E94" s="17"/>
      <c r="F94" s="17"/>
    </row>
    <row r="95" spans="1:6" x14ac:dyDescent="0.25">
      <c r="A95" s="26"/>
      <c r="B95" s="17"/>
      <c r="C95" s="17"/>
      <c r="D95" s="17"/>
      <c r="E95" s="17"/>
      <c r="F95" s="17"/>
    </row>
    <row r="96" spans="1:6" x14ac:dyDescent="0.25">
      <c r="A96" s="26"/>
      <c r="B96" s="17"/>
      <c r="C96" s="17"/>
      <c r="D96" s="17"/>
      <c r="E96" s="17"/>
      <c r="F96" s="17"/>
    </row>
    <row r="97" spans="1:6" x14ac:dyDescent="0.25">
      <c r="A97" s="26"/>
      <c r="B97" s="17"/>
      <c r="C97" s="17"/>
      <c r="D97" s="17"/>
      <c r="E97" s="17"/>
      <c r="F97" s="17"/>
    </row>
    <row r="98" spans="1:6" x14ac:dyDescent="0.25"/>
    <row r="99" spans="1:6" x14ac:dyDescent="0.25"/>
    <row r="100" spans="1:6" x14ac:dyDescent="0.25"/>
    <row r="101" spans="1:6" x14ac:dyDescent="0.25"/>
    <row r="102" spans="1:6" x14ac:dyDescent="0.25"/>
    <row r="103" spans="1:6" x14ac:dyDescent="0.25"/>
    <row r="104" spans="1:6" x14ac:dyDescent="0.25"/>
    <row r="105" spans="1:6" x14ac:dyDescent="0.25"/>
    <row r="106" spans="1:6" x14ac:dyDescent="0.25"/>
    <row r="107" spans="1:6" x14ac:dyDescent="0.25"/>
    <row r="108" spans="1:6" x14ac:dyDescent="0.25"/>
    <row r="109" spans="1:6" x14ac:dyDescent="0.25"/>
    <row r="110" spans="1:6"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sheetData>
  <sheetProtection sheet="1" objects="1" scenarios="1"/>
  <mergeCells count="15">
    <mergeCell ref="B7:E7"/>
    <mergeCell ref="B5:E5"/>
    <mergeCell ref="D72:E72"/>
    <mergeCell ref="A1:E1"/>
    <mergeCell ref="A18:E18"/>
    <mergeCell ref="A62:E62"/>
    <mergeCell ref="B2:E2"/>
    <mergeCell ref="B3:E3"/>
    <mergeCell ref="B4:E4"/>
    <mergeCell ref="A8:E8"/>
    <mergeCell ref="A9:E9"/>
    <mergeCell ref="B6:E6"/>
    <mergeCell ref="D16:E16"/>
    <mergeCell ref="D60:E6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A21 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3 A19 A11 A38:A59"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65:A66 A21:A2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B64:B66 B20:B22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4"/>
  <sheetViews>
    <sheetView showGridLines="0" showRowColHeaders="0" zoomScaleNormal="100" workbookViewId="0">
      <selection activeCell="C24" sqref="C2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14" t="s">
        <v>64</v>
      </c>
      <c r="B1" s="114"/>
      <c r="C1" s="114"/>
      <c r="D1" s="114"/>
      <c r="E1" s="114"/>
    </row>
    <row r="2" spans="1:6" ht="21" customHeight="1" x14ac:dyDescent="0.25">
      <c r="A2" s="3" t="s">
        <v>65</v>
      </c>
      <c r="B2" s="112" t="str">
        <f>'Summary and sign-off'!B2:F2</f>
        <v>ACC</v>
      </c>
      <c r="C2" s="112"/>
      <c r="D2" s="112"/>
      <c r="E2" s="112"/>
    </row>
    <row r="3" spans="1:6" ht="31" x14ac:dyDescent="0.25">
      <c r="A3" s="3" t="s">
        <v>66</v>
      </c>
      <c r="B3" s="112" t="str">
        <f>'Summary and sign-off'!B3:F3</f>
        <v>Megan Main</v>
      </c>
      <c r="C3" s="112"/>
      <c r="D3" s="112"/>
      <c r="E3" s="112"/>
    </row>
    <row r="4" spans="1:6" ht="21" customHeight="1" x14ac:dyDescent="0.25">
      <c r="A4" s="3" t="s">
        <v>67</v>
      </c>
      <c r="B4" s="112">
        <f>'Summary and sign-off'!B4:F4</f>
        <v>45474</v>
      </c>
      <c r="C4" s="112"/>
      <c r="D4" s="112"/>
      <c r="E4" s="112"/>
    </row>
    <row r="5" spans="1:6" ht="21" customHeight="1" x14ac:dyDescent="0.25">
      <c r="A5" s="3" t="s">
        <v>68</v>
      </c>
      <c r="B5" s="112">
        <f>'Summary and sign-off'!B5:F5</f>
        <v>45838</v>
      </c>
      <c r="C5" s="112"/>
      <c r="D5" s="112"/>
      <c r="E5" s="112"/>
    </row>
    <row r="6" spans="1:6" ht="21" customHeight="1" x14ac:dyDescent="0.25">
      <c r="A6" s="3" t="s">
        <v>69</v>
      </c>
      <c r="B6" s="107" t="s">
        <v>35</v>
      </c>
      <c r="C6" s="107"/>
      <c r="D6" s="107"/>
      <c r="E6" s="107"/>
    </row>
    <row r="7" spans="1:6" ht="21" customHeight="1" x14ac:dyDescent="0.25">
      <c r="A7" s="3" t="s">
        <v>9</v>
      </c>
      <c r="B7" s="107" t="s">
        <v>37</v>
      </c>
      <c r="C7" s="107"/>
      <c r="D7" s="107"/>
      <c r="E7" s="107"/>
    </row>
    <row r="8" spans="1:6" ht="35.25" customHeight="1" x14ac:dyDescent="0.35">
      <c r="A8" s="123" t="s">
        <v>176</v>
      </c>
      <c r="B8" s="123"/>
      <c r="C8" s="124"/>
      <c r="D8" s="124"/>
      <c r="E8" s="124"/>
      <c r="F8" s="27"/>
    </row>
    <row r="9" spans="1:6" ht="35.25" customHeight="1" x14ac:dyDescent="0.35">
      <c r="A9" s="121" t="s">
        <v>177</v>
      </c>
      <c r="B9" s="122"/>
      <c r="C9" s="122"/>
      <c r="D9" s="122"/>
      <c r="E9" s="122"/>
      <c r="F9" s="27"/>
    </row>
    <row r="10" spans="1:6" ht="27" customHeight="1" x14ac:dyDescent="0.25">
      <c r="A10" s="24" t="s">
        <v>178</v>
      </c>
      <c r="B10" s="24" t="s">
        <v>16</v>
      </c>
      <c r="C10" s="24" t="s">
        <v>179</v>
      </c>
      <c r="D10" s="24" t="s">
        <v>180</v>
      </c>
      <c r="E10" s="24" t="s">
        <v>77</v>
      </c>
      <c r="F10" s="20"/>
    </row>
    <row r="11" spans="1:6" s="2" customFormat="1" ht="28" customHeight="1" x14ac:dyDescent="0.25">
      <c r="A11" s="84" t="s">
        <v>181</v>
      </c>
      <c r="B11" s="85"/>
      <c r="C11" s="86"/>
      <c r="D11" s="86"/>
      <c r="E11" s="87"/>
    </row>
    <row r="12" spans="1:6" ht="34.5" customHeight="1" x14ac:dyDescent="0.25">
      <c r="A12" s="39" t="s">
        <v>182</v>
      </c>
      <c r="B12" s="48">
        <f>SUM(B11:B11)</f>
        <v>0</v>
      </c>
      <c r="C12" s="54" t="str">
        <f>IF(SUBTOTAL(3,B11:B11)=SUBTOTAL(103,B11:B11),'Summary and sign-off'!$A$48,'Summary and sign-off'!$A$49)</f>
        <v>Check - there are no hidden rows with data</v>
      </c>
      <c r="D12" s="113" t="str">
        <f>IF('Summary and sign-off'!F58='Summary and sign-off'!F54,'Summary and sign-off'!A51,'Summary and sign-off'!A50)</f>
        <v>Check - each entry provides sufficient information</v>
      </c>
      <c r="E12" s="113"/>
      <c r="F12" s="2"/>
    </row>
    <row r="13" spans="1:6" ht="13" x14ac:dyDescent="0.3">
      <c r="A13" s="18"/>
      <c r="B13" s="17"/>
      <c r="C13" s="17"/>
      <c r="D13" s="17"/>
      <c r="E13" s="17"/>
    </row>
    <row r="14" spans="1:6" ht="13" x14ac:dyDescent="0.3">
      <c r="A14" s="18" t="s">
        <v>27</v>
      </c>
      <c r="B14" s="19"/>
      <c r="C14" s="17"/>
      <c r="D14" s="17"/>
      <c r="E14" s="17"/>
    </row>
    <row r="15" spans="1:6" ht="12.75" customHeight="1" x14ac:dyDescent="0.25">
      <c r="A15" s="20" t="s">
        <v>183</v>
      </c>
      <c r="B15" s="20"/>
      <c r="C15" s="20"/>
      <c r="D15" s="20"/>
      <c r="E15" s="20"/>
    </row>
    <row r="16" spans="1:6" x14ac:dyDescent="0.25">
      <c r="A16" s="20" t="s">
        <v>184</v>
      </c>
      <c r="B16" s="20"/>
      <c r="C16" s="28"/>
      <c r="D16" s="28"/>
      <c r="E16" s="28"/>
    </row>
    <row r="17" spans="1:6" ht="13" x14ac:dyDescent="0.3">
      <c r="A17" s="20" t="s">
        <v>33</v>
      </c>
      <c r="B17" s="19"/>
      <c r="C17" s="17"/>
      <c r="D17" s="17"/>
      <c r="E17" s="17"/>
      <c r="F17" s="17"/>
    </row>
    <row r="18" spans="1:6" x14ac:dyDescent="0.25">
      <c r="A18" s="20" t="s">
        <v>185</v>
      </c>
      <c r="B18" s="20"/>
      <c r="C18" s="28"/>
      <c r="D18" s="28"/>
      <c r="E18" s="28"/>
    </row>
    <row r="19" spans="1:6" ht="12.75" customHeight="1" x14ac:dyDescent="0.25">
      <c r="A19" s="20" t="s">
        <v>186</v>
      </c>
      <c r="B19" s="20"/>
      <c r="C19" s="22"/>
      <c r="D19" s="22"/>
      <c r="E19" s="22"/>
    </row>
    <row r="20" spans="1:6" x14ac:dyDescent="0.25">
      <c r="A20" s="17"/>
      <c r="B20" s="17"/>
      <c r="C20" s="17"/>
      <c r="D20" s="17"/>
      <c r="E20" s="17"/>
    </row>
    <row r="21" spans="1:6" x14ac:dyDescent="0.25"/>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row r="34" x14ac:dyDescent="0.25"/>
  </sheetData>
  <sheetProtection sheet="1" objects="1" scenarios="1"/>
  <mergeCells count="10">
    <mergeCell ref="D12:E12"/>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9"/>
  <sheetViews>
    <sheetView showGridLines="0" showRowColHeaders="0" zoomScaleNormal="100" workbookViewId="0">
      <selection activeCell="B20" sqref="B20"/>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14" t="s">
        <v>187</v>
      </c>
      <c r="B1" s="114"/>
      <c r="C1" s="114"/>
      <c r="D1" s="114"/>
      <c r="E1" s="114"/>
      <c r="F1" s="114"/>
    </row>
    <row r="2" spans="1:6" ht="21" customHeight="1" x14ac:dyDescent="0.25">
      <c r="A2" s="3" t="s">
        <v>65</v>
      </c>
      <c r="B2" s="112" t="str">
        <f>'Summary and sign-off'!B2:F2</f>
        <v>ACC</v>
      </c>
      <c r="C2" s="112"/>
      <c r="D2" s="112"/>
      <c r="E2" s="112"/>
      <c r="F2" s="112"/>
    </row>
    <row r="3" spans="1:6" ht="31" x14ac:dyDescent="0.25">
      <c r="A3" s="3" t="s">
        <v>66</v>
      </c>
      <c r="B3" s="112" t="str">
        <f>'Summary and sign-off'!B3:F3</f>
        <v>Megan Main</v>
      </c>
      <c r="C3" s="112"/>
      <c r="D3" s="112"/>
      <c r="E3" s="112"/>
      <c r="F3" s="112"/>
    </row>
    <row r="4" spans="1:6" ht="21" customHeight="1" x14ac:dyDescent="0.25">
      <c r="A4" s="3" t="s">
        <v>67</v>
      </c>
      <c r="B4" s="112">
        <f>'Summary and sign-off'!B4:F4</f>
        <v>45474</v>
      </c>
      <c r="C4" s="112"/>
      <c r="D4" s="112"/>
      <c r="E4" s="112"/>
      <c r="F4" s="112"/>
    </row>
    <row r="5" spans="1:6" ht="21" customHeight="1" x14ac:dyDescent="0.25">
      <c r="A5" s="3" t="s">
        <v>68</v>
      </c>
      <c r="B5" s="112">
        <f>'Summary and sign-off'!B5:F5</f>
        <v>45838</v>
      </c>
      <c r="C5" s="112"/>
      <c r="D5" s="112"/>
      <c r="E5" s="112"/>
      <c r="F5" s="112"/>
    </row>
    <row r="6" spans="1:6" ht="21" customHeight="1" x14ac:dyDescent="0.25">
      <c r="A6" s="3" t="s">
        <v>188</v>
      </c>
      <c r="B6" s="107" t="s">
        <v>34</v>
      </c>
      <c r="C6" s="107"/>
      <c r="D6" s="107"/>
      <c r="E6" s="107"/>
      <c r="F6" s="107"/>
    </row>
    <row r="7" spans="1:6" ht="21" customHeight="1" x14ac:dyDescent="0.25">
      <c r="A7" s="3" t="s">
        <v>9</v>
      </c>
      <c r="B7" s="107" t="s">
        <v>37</v>
      </c>
      <c r="C7" s="107"/>
      <c r="D7" s="107"/>
      <c r="E7" s="107"/>
      <c r="F7" s="107"/>
    </row>
    <row r="8" spans="1:6" ht="36" customHeight="1" x14ac:dyDescent="0.25">
      <c r="A8" s="117" t="s">
        <v>189</v>
      </c>
      <c r="B8" s="117"/>
      <c r="C8" s="117"/>
      <c r="D8" s="117"/>
      <c r="E8" s="117"/>
      <c r="F8" s="117"/>
    </row>
    <row r="9" spans="1:6" ht="36" customHeight="1" x14ac:dyDescent="0.25">
      <c r="A9" s="125" t="s">
        <v>190</v>
      </c>
      <c r="B9" s="126"/>
      <c r="C9" s="126"/>
      <c r="D9" s="126"/>
      <c r="E9" s="126"/>
      <c r="F9" s="126"/>
    </row>
    <row r="10" spans="1:6" ht="39" customHeight="1" x14ac:dyDescent="0.25">
      <c r="A10" s="24" t="s">
        <v>73</v>
      </c>
      <c r="B10" s="78" t="s">
        <v>191</v>
      </c>
      <c r="C10" s="78" t="s">
        <v>192</v>
      </c>
      <c r="D10" s="78" t="s">
        <v>193</v>
      </c>
      <c r="E10" s="78" t="s">
        <v>194</v>
      </c>
      <c r="F10" s="78" t="s">
        <v>195</v>
      </c>
    </row>
    <row r="11" spans="1:6" s="2" customFormat="1" ht="29.15" customHeight="1" x14ac:dyDescent="0.25">
      <c r="A11" s="88">
        <v>45525</v>
      </c>
      <c r="B11" s="94" t="s">
        <v>196</v>
      </c>
      <c r="C11" s="92" t="s">
        <v>52</v>
      </c>
      <c r="D11" s="94" t="s">
        <v>197</v>
      </c>
      <c r="E11" s="93">
        <v>100</v>
      </c>
      <c r="F11" s="95"/>
    </row>
    <row r="12" spans="1:6" s="2" customFormat="1" ht="29.15" customHeight="1" x14ac:dyDescent="0.25">
      <c r="A12" s="135">
        <v>45538</v>
      </c>
      <c r="B12" s="145" t="s">
        <v>198</v>
      </c>
      <c r="C12" s="92" t="s">
        <v>52</v>
      </c>
      <c r="D12" s="145" t="s">
        <v>199</v>
      </c>
      <c r="E12" s="143">
        <v>80</v>
      </c>
      <c r="F12" s="95"/>
    </row>
    <row r="13" spans="1:6" s="2" customFormat="1" ht="29.15" customHeight="1" x14ac:dyDescent="0.25">
      <c r="A13" s="138">
        <v>45540</v>
      </c>
      <c r="B13" s="146" t="s">
        <v>200</v>
      </c>
      <c r="C13" s="92" t="s">
        <v>52</v>
      </c>
      <c r="D13" s="146" t="s">
        <v>201</v>
      </c>
      <c r="E13" s="147">
        <v>100</v>
      </c>
      <c r="F13" s="95"/>
    </row>
    <row r="14" spans="1:6" s="2" customFormat="1" ht="29.15" customHeight="1" x14ac:dyDescent="0.25">
      <c r="A14" s="138">
        <v>45551</v>
      </c>
      <c r="B14" s="146" t="s">
        <v>198</v>
      </c>
      <c r="C14" s="92" t="s">
        <v>52</v>
      </c>
      <c r="D14" s="146" t="s">
        <v>202</v>
      </c>
      <c r="E14" s="147">
        <v>80</v>
      </c>
      <c r="F14" s="95"/>
    </row>
    <row r="15" spans="1:6" s="2" customFormat="1" ht="29.15" customHeight="1" x14ac:dyDescent="0.25">
      <c r="A15" s="135">
        <v>45567</v>
      </c>
      <c r="B15" s="136" t="s">
        <v>203</v>
      </c>
      <c r="C15" s="92" t="s">
        <v>51</v>
      </c>
      <c r="D15" s="136" t="s">
        <v>204</v>
      </c>
      <c r="E15" s="128">
        <v>25</v>
      </c>
      <c r="F15" s="97"/>
    </row>
    <row r="16" spans="1:6" s="2" customFormat="1" ht="29.15" customHeight="1" x14ac:dyDescent="0.25">
      <c r="A16" s="138">
        <v>45568</v>
      </c>
      <c r="B16" s="146" t="s">
        <v>205</v>
      </c>
      <c r="C16" s="92" t="s">
        <v>52</v>
      </c>
      <c r="D16" s="146" t="s">
        <v>206</v>
      </c>
      <c r="E16" s="132">
        <v>100</v>
      </c>
      <c r="F16" s="95"/>
    </row>
    <row r="17" spans="1:7" s="2" customFormat="1" ht="29.15" customHeight="1" x14ac:dyDescent="0.25">
      <c r="A17" s="135">
        <v>45611</v>
      </c>
      <c r="B17" s="145" t="s">
        <v>207</v>
      </c>
      <c r="C17" s="92" t="s">
        <v>52</v>
      </c>
      <c r="D17" s="145" t="s">
        <v>208</v>
      </c>
      <c r="E17" s="128">
        <v>50</v>
      </c>
      <c r="F17" s="95"/>
    </row>
    <row r="18" spans="1:7" s="2" customFormat="1" ht="29.15" customHeight="1" x14ac:dyDescent="0.25">
      <c r="A18" s="148">
        <v>45645</v>
      </c>
      <c r="B18" s="105" t="s">
        <v>209</v>
      </c>
      <c r="C18" s="96" t="s">
        <v>52</v>
      </c>
      <c r="D18" s="105" t="s">
        <v>210</v>
      </c>
      <c r="E18" s="149">
        <v>100</v>
      </c>
      <c r="F18" s="95"/>
    </row>
    <row r="19" spans="1:7" s="2" customFormat="1" ht="29.15" customHeight="1" x14ac:dyDescent="0.25">
      <c r="A19" s="98">
        <v>45673</v>
      </c>
      <c r="B19" s="96" t="s">
        <v>211</v>
      </c>
      <c r="C19" s="96" t="s">
        <v>52</v>
      </c>
      <c r="D19" s="96" t="s">
        <v>202</v>
      </c>
      <c r="E19" s="149">
        <v>100</v>
      </c>
      <c r="F19" s="95"/>
    </row>
    <row r="20" spans="1:7" s="2" customFormat="1" ht="29.15" customHeight="1" x14ac:dyDescent="0.25">
      <c r="A20" s="98">
        <v>45705</v>
      </c>
      <c r="B20" s="96" t="s">
        <v>212</v>
      </c>
      <c r="C20" s="96" t="s">
        <v>52</v>
      </c>
      <c r="D20" s="96" t="s">
        <v>204</v>
      </c>
      <c r="E20" s="93">
        <v>25</v>
      </c>
      <c r="F20" s="104"/>
    </row>
    <row r="21" spans="1:7" s="2" customFormat="1" ht="29.15" customHeight="1" x14ac:dyDescent="0.25">
      <c r="A21" s="98">
        <v>45708</v>
      </c>
      <c r="B21" s="96" t="s">
        <v>213</v>
      </c>
      <c r="C21" s="96" t="s">
        <v>52</v>
      </c>
      <c r="D21" s="96" t="s">
        <v>214</v>
      </c>
      <c r="E21" s="93">
        <v>50</v>
      </c>
      <c r="F21" s="95"/>
    </row>
    <row r="22" spans="1:7" s="2" customFormat="1" ht="29.15" customHeight="1" x14ac:dyDescent="0.25">
      <c r="A22" s="98">
        <v>45737</v>
      </c>
      <c r="B22" s="99" t="s">
        <v>211</v>
      </c>
      <c r="C22" s="96" t="s">
        <v>52</v>
      </c>
      <c r="D22" s="99" t="s">
        <v>202</v>
      </c>
      <c r="E22" s="93">
        <v>50</v>
      </c>
      <c r="F22" s="95"/>
    </row>
    <row r="23" spans="1:7" s="2" customFormat="1" ht="29.15" customHeight="1" x14ac:dyDescent="0.25">
      <c r="A23" s="98">
        <v>45751</v>
      </c>
      <c r="B23" s="99" t="s">
        <v>215</v>
      </c>
      <c r="C23" s="96" t="s">
        <v>52</v>
      </c>
      <c r="D23" s="99" t="s">
        <v>216</v>
      </c>
      <c r="E23" s="93">
        <v>100</v>
      </c>
      <c r="F23" s="100"/>
    </row>
    <row r="24" spans="1:7" s="2" customFormat="1" ht="29.15" customHeight="1" x14ac:dyDescent="0.25">
      <c r="A24" s="101">
        <v>45764</v>
      </c>
      <c r="B24" s="102" t="s">
        <v>217</v>
      </c>
      <c r="C24" s="102" t="s">
        <v>52</v>
      </c>
      <c r="D24" s="102" t="s">
        <v>218</v>
      </c>
      <c r="E24" s="103">
        <v>30</v>
      </c>
      <c r="F24" s="95"/>
    </row>
    <row r="25" spans="1:7" s="2" customFormat="1" ht="29.15" customHeight="1" x14ac:dyDescent="0.25">
      <c r="A25" s="150">
        <v>45786</v>
      </c>
      <c r="B25" s="151" t="s">
        <v>219</v>
      </c>
      <c r="C25" s="152" t="s">
        <v>52</v>
      </c>
      <c r="D25" s="151" t="s">
        <v>218</v>
      </c>
      <c r="E25" s="153">
        <v>20</v>
      </c>
      <c r="F25" s="95"/>
    </row>
    <row r="26" spans="1:7" ht="34.5" customHeight="1" x14ac:dyDescent="0.25">
      <c r="A26" s="79" t="s">
        <v>220</v>
      </c>
      <c r="B26" s="80" t="s">
        <v>221</v>
      </c>
      <c r="C26" s="81">
        <f>C27+C28</f>
        <v>15</v>
      </c>
      <c r="D26" s="82" t="str">
        <f>IF(SUBTOTAL(3,C11:C25)=SUBTOTAL(103,C11:C25),'Summary and sign-off'!$A$48,'Summary and sign-off'!$A$49)</f>
        <v>Check - there are no hidden rows with data</v>
      </c>
      <c r="E26" s="113" t="str">
        <f>IF('Summary and sign-off'!F60='Summary and sign-off'!F54,'Summary and sign-off'!A52,'Summary and sign-off'!A50)</f>
        <v>Check - each entry provides sufficient information</v>
      </c>
      <c r="F26" s="113"/>
      <c r="G26" s="2"/>
    </row>
    <row r="27" spans="1:7" ht="25.5" customHeight="1" x14ac:dyDescent="0.35">
      <c r="A27" s="40"/>
      <c r="B27" s="41" t="s">
        <v>51</v>
      </c>
      <c r="C27" s="42">
        <f>COUNTIF(C11:C25,'Summary and sign-off'!A45)</f>
        <v>1</v>
      </c>
      <c r="D27" s="14"/>
      <c r="E27" s="15"/>
      <c r="F27" s="16"/>
    </row>
    <row r="28" spans="1:7" ht="25.5" customHeight="1" x14ac:dyDescent="0.35">
      <c r="A28" s="40"/>
      <c r="B28" s="41" t="s">
        <v>52</v>
      </c>
      <c r="C28" s="42">
        <f>COUNTIF(C11:C25,'Summary and sign-off'!A46)</f>
        <v>14</v>
      </c>
      <c r="D28" s="14"/>
      <c r="E28" s="15"/>
      <c r="F28" s="16"/>
    </row>
    <row r="29" spans="1:7" ht="13" x14ac:dyDescent="0.3">
      <c r="A29" s="17"/>
      <c r="B29" s="18"/>
      <c r="C29" s="17"/>
      <c r="D29" s="19"/>
      <c r="E29" s="19"/>
      <c r="F29" s="17"/>
    </row>
    <row r="30" spans="1:7" ht="13" x14ac:dyDescent="0.3">
      <c r="A30" s="18" t="s">
        <v>222</v>
      </c>
      <c r="B30" s="18"/>
      <c r="C30" s="18"/>
      <c r="D30" s="18"/>
      <c r="E30" s="18"/>
      <c r="F30" s="18"/>
    </row>
    <row r="31" spans="1:7" ht="12.65" customHeight="1" x14ac:dyDescent="0.25">
      <c r="A31" s="20" t="s">
        <v>170</v>
      </c>
      <c r="B31" s="17"/>
      <c r="C31" s="17"/>
      <c r="D31" s="17"/>
      <c r="E31" s="17"/>
    </row>
    <row r="32" spans="1:7" ht="13" x14ac:dyDescent="0.3">
      <c r="A32" s="20" t="s">
        <v>33</v>
      </c>
      <c r="B32" s="19"/>
      <c r="C32" s="17"/>
      <c r="D32" s="17"/>
      <c r="E32" s="17"/>
      <c r="F32" s="17"/>
    </row>
    <row r="33" spans="1:6" ht="13" x14ac:dyDescent="0.3">
      <c r="A33" s="20" t="s">
        <v>223</v>
      </c>
      <c r="B33" s="21"/>
      <c r="C33" s="21"/>
      <c r="D33" s="21"/>
      <c r="E33" s="21"/>
      <c r="F33" s="21"/>
    </row>
    <row r="34" spans="1:6" ht="12.75" customHeight="1" x14ac:dyDescent="0.25">
      <c r="A34" s="20" t="s">
        <v>224</v>
      </c>
      <c r="B34" s="17"/>
      <c r="C34" s="17"/>
      <c r="D34" s="17"/>
      <c r="E34" s="17"/>
      <c r="F34" s="17"/>
    </row>
    <row r="35" spans="1:6" ht="13" customHeight="1" x14ac:dyDescent="0.25">
      <c r="A35" s="20" t="s">
        <v>225</v>
      </c>
      <c r="B35" s="17"/>
      <c r="C35" s="17"/>
      <c r="D35" s="17"/>
      <c r="E35" s="17"/>
      <c r="F35" s="17"/>
    </row>
    <row r="36" spans="1:6" x14ac:dyDescent="0.25">
      <c r="A36" s="20" t="s">
        <v>226</v>
      </c>
      <c r="C36" s="17"/>
      <c r="D36" s="17"/>
      <c r="E36" s="17"/>
      <c r="F36" s="17"/>
    </row>
    <row r="37" spans="1:6" ht="12.75" customHeight="1" x14ac:dyDescent="0.25">
      <c r="A37" s="20" t="s">
        <v>186</v>
      </c>
      <c r="B37" s="20"/>
      <c r="C37" s="22"/>
      <c r="D37" s="22"/>
      <c r="E37" s="22"/>
      <c r="F37" s="22"/>
    </row>
    <row r="38" spans="1:6" ht="12.75" customHeight="1" x14ac:dyDescent="0.25">
      <c r="A38" s="20"/>
      <c r="B38" s="20"/>
      <c r="C38" s="22"/>
      <c r="D38" s="22"/>
      <c r="E38" s="22"/>
      <c r="F38" s="22"/>
    </row>
    <row r="39" spans="1:6" ht="12.75" customHeight="1" x14ac:dyDescent="0.25">
      <c r="A39" s="20"/>
      <c r="B39" s="20"/>
      <c r="C39" s="22"/>
      <c r="D39" s="22"/>
      <c r="E39" s="22"/>
      <c r="F39" s="22"/>
    </row>
    <row r="40" spans="1:6" x14ac:dyDescent="0.25"/>
    <row r="41" spans="1:6" x14ac:dyDescent="0.25"/>
    <row r="42" spans="1:6" ht="13" x14ac:dyDescent="0.3">
      <c r="A42" s="18"/>
      <c r="B42" s="18"/>
      <c r="C42" s="18"/>
      <c r="D42" s="18"/>
      <c r="E42" s="18"/>
      <c r="F42" s="18"/>
    </row>
    <row r="43" spans="1:6" ht="13" x14ac:dyDescent="0.3">
      <c r="A43" s="18"/>
      <c r="B43" s="18"/>
      <c r="C43" s="18"/>
      <c r="D43" s="18"/>
      <c r="E43" s="18"/>
      <c r="F43" s="18"/>
    </row>
    <row r="44" spans="1:6" ht="13" x14ac:dyDescent="0.3">
      <c r="A44" s="18"/>
      <c r="B44" s="18"/>
      <c r="C44" s="18"/>
      <c r="D44" s="18"/>
      <c r="E44" s="18"/>
      <c r="F44" s="18"/>
    </row>
    <row r="45" spans="1:6" ht="13" x14ac:dyDescent="0.3">
      <c r="A45" s="18"/>
      <c r="B45" s="18"/>
      <c r="C45" s="18"/>
      <c r="D45" s="18"/>
      <c r="E45" s="18"/>
      <c r="F45" s="18"/>
    </row>
    <row r="46" spans="1:6" ht="13" x14ac:dyDescent="0.3">
      <c r="A46" s="18"/>
      <c r="B46" s="18"/>
      <c r="C46" s="18"/>
      <c r="D46" s="18"/>
      <c r="E46" s="18"/>
      <c r="F46" s="18"/>
    </row>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sheetData>
  <sheetProtection sheet="1" objects="1" scenarios="1"/>
  <dataConsolidate/>
  <mergeCells count="10">
    <mergeCell ref="E26:F26"/>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A19:A24"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 E20:E24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showGridLines="0" showRowColHeaders="0" tabSelected="1" zoomScaleNormal="100" workbookViewId="0">
      <selection activeCell="C13" sqref="C13"/>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14" t="s">
        <v>64</v>
      </c>
      <c r="B1" s="114"/>
      <c r="C1" s="114"/>
      <c r="D1" s="114"/>
      <c r="E1" s="114"/>
    </row>
    <row r="2" spans="1:6" ht="21" customHeight="1" x14ac:dyDescent="0.25">
      <c r="A2" s="3" t="s">
        <v>65</v>
      </c>
      <c r="B2" s="112" t="str">
        <f>'Summary and sign-off'!B2:F2</f>
        <v>ACC</v>
      </c>
      <c r="C2" s="112"/>
      <c r="D2" s="112"/>
      <c r="E2" s="112"/>
    </row>
    <row r="3" spans="1:6" ht="31" x14ac:dyDescent="0.25">
      <c r="A3" s="3" t="s">
        <v>227</v>
      </c>
      <c r="B3" s="112" t="str">
        <f>'Summary and sign-off'!B3:F3</f>
        <v>Megan Main</v>
      </c>
      <c r="C3" s="112"/>
      <c r="D3" s="112"/>
      <c r="E3" s="112"/>
    </row>
    <row r="4" spans="1:6" ht="21" customHeight="1" x14ac:dyDescent="0.25">
      <c r="A4" s="3" t="s">
        <v>67</v>
      </c>
      <c r="B4" s="112">
        <f>'Summary and sign-off'!B4:F4</f>
        <v>45474</v>
      </c>
      <c r="C4" s="112"/>
      <c r="D4" s="112"/>
      <c r="E4" s="112"/>
    </row>
    <row r="5" spans="1:6" ht="21" customHeight="1" x14ac:dyDescent="0.25">
      <c r="A5" s="3" t="s">
        <v>68</v>
      </c>
      <c r="B5" s="112">
        <f>'Summary and sign-off'!B5:F5</f>
        <v>45838</v>
      </c>
      <c r="C5" s="112"/>
      <c r="D5" s="112"/>
      <c r="E5" s="112"/>
    </row>
    <row r="6" spans="1:6" ht="21" customHeight="1" x14ac:dyDescent="0.25">
      <c r="A6" s="3" t="s">
        <v>69</v>
      </c>
      <c r="B6" s="107" t="s">
        <v>35</v>
      </c>
      <c r="C6" s="107"/>
      <c r="D6" s="107"/>
      <c r="E6" s="107"/>
      <c r="F6" s="23"/>
    </row>
    <row r="7" spans="1:6" ht="21" customHeight="1" x14ac:dyDescent="0.25">
      <c r="A7" s="3" t="s">
        <v>9</v>
      </c>
      <c r="B7" s="107" t="s">
        <v>37</v>
      </c>
      <c r="C7" s="107"/>
      <c r="D7" s="107"/>
      <c r="E7" s="107"/>
      <c r="F7" s="23"/>
    </row>
    <row r="8" spans="1:6" ht="35.25" customHeight="1" x14ac:dyDescent="0.25">
      <c r="A8" s="117" t="s">
        <v>228</v>
      </c>
      <c r="B8" s="117"/>
      <c r="C8" s="124"/>
      <c r="D8" s="124"/>
      <c r="E8" s="124"/>
    </row>
    <row r="9" spans="1:6" ht="35.25" customHeight="1" x14ac:dyDescent="0.25">
      <c r="A9" s="125" t="s">
        <v>229</v>
      </c>
      <c r="B9" s="126"/>
      <c r="C9" s="126"/>
      <c r="D9" s="126"/>
      <c r="E9" s="126"/>
    </row>
    <row r="10" spans="1:6" ht="32.25" customHeight="1" x14ac:dyDescent="0.25">
      <c r="A10" s="24" t="s">
        <v>73</v>
      </c>
      <c r="B10" s="24" t="s">
        <v>16</v>
      </c>
      <c r="C10" s="24" t="s">
        <v>230</v>
      </c>
      <c r="D10" s="24" t="s">
        <v>231</v>
      </c>
      <c r="E10" s="24" t="s">
        <v>77</v>
      </c>
      <c r="F10" s="20"/>
    </row>
    <row r="11" spans="1:6" s="2" customFormat="1" ht="29.25" customHeight="1" x14ac:dyDescent="0.25">
      <c r="A11" s="91" t="s">
        <v>232</v>
      </c>
      <c r="B11" s="85">
        <v>786.29</v>
      </c>
      <c r="C11" s="105" t="s">
        <v>233</v>
      </c>
      <c r="D11" s="86" t="s">
        <v>234</v>
      </c>
      <c r="E11" s="87" t="s">
        <v>97</v>
      </c>
    </row>
    <row r="12" spans="1:6" ht="34.5" customHeight="1" x14ac:dyDescent="0.25">
      <c r="A12" s="39" t="s">
        <v>235</v>
      </c>
      <c r="B12" s="48">
        <f>SUM(B11:B11)</f>
        <v>786.29</v>
      </c>
      <c r="C12" s="54" t="str">
        <f>IF(SUBTOTAL(3,B11:B11)=SUBTOTAL(103,B11:B11),'Summary and sign-off'!$A$48,'Summary and sign-off'!$A$49)</f>
        <v>Check - there are no hidden rows with data</v>
      </c>
      <c r="D12" s="113" t="str">
        <f>IF('Summary and sign-off'!F59='Summary and sign-off'!F54,'Summary and sign-off'!A51,'Summary and sign-off'!A50)</f>
        <v>Check - each entry provides sufficient information</v>
      </c>
      <c r="E12" s="113"/>
    </row>
    <row r="13" spans="1:6" ht="14.15" customHeight="1" x14ac:dyDescent="0.25">
      <c r="B13" s="17"/>
      <c r="C13" s="17"/>
      <c r="D13" s="17"/>
      <c r="E13" s="17"/>
    </row>
    <row r="14" spans="1:6" ht="13" x14ac:dyDescent="0.3">
      <c r="A14" s="18" t="s">
        <v>222</v>
      </c>
      <c r="B14" s="17"/>
      <c r="C14" s="17"/>
      <c r="D14" s="17"/>
      <c r="E14" s="17"/>
    </row>
    <row r="15" spans="1:6" ht="12.65" customHeight="1" x14ac:dyDescent="0.25">
      <c r="A15" s="20" t="s">
        <v>170</v>
      </c>
      <c r="B15" s="17"/>
      <c r="C15" s="17"/>
      <c r="D15" s="17"/>
      <c r="E15" s="17"/>
    </row>
    <row r="16" spans="1:6" ht="13" x14ac:dyDescent="0.3">
      <c r="A16" s="20" t="s">
        <v>33</v>
      </c>
      <c r="B16" s="19"/>
      <c r="C16" s="17"/>
      <c r="D16" s="17"/>
      <c r="E16" s="17"/>
      <c r="F16" s="17"/>
    </row>
    <row r="17" spans="1:6" x14ac:dyDescent="0.25">
      <c r="A17" s="20" t="s">
        <v>185</v>
      </c>
      <c r="C17" s="17"/>
      <c r="D17" s="17"/>
      <c r="E17" s="17"/>
      <c r="F17" s="17"/>
    </row>
    <row r="18" spans="1:6" ht="12.75" customHeight="1" x14ac:dyDescent="0.25">
      <c r="A18" s="20" t="s">
        <v>186</v>
      </c>
      <c r="B18" s="25"/>
      <c r="C18" s="22"/>
      <c r="D18" s="22"/>
      <c r="E18" s="22"/>
      <c r="F18" s="22"/>
    </row>
    <row r="19" spans="1:6" x14ac:dyDescent="0.25">
      <c r="B19" s="26"/>
      <c r="C19" s="17"/>
      <c r="D19" s="17"/>
      <c r="E19" s="17"/>
    </row>
    <row r="20" spans="1:6" x14ac:dyDescent="0.25">
      <c r="A20" s="17"/>
      <c r="B20" s="17"/>
      <c r="C20" s="17"/>
      <c r="D20" s="17"/>
    </row>
    <row r="21" spans="1:6" ht="12.75" customHeight="1" x14ac:dyDescent="0.25"/>
    <row r="22" spans="1:6" x14ac:dyDescent="0.25">
      <c r="A22" s="17"/>
      <c r="B22" s="17"/>
      <c r="C22" s="17"/>
      <c r="D22" s="17"/>
      <c r="E22" s="17"/>
    </row>
    <row r="23" spans="1:6" x14ac:dyDescent="0.25">
      <c r="A23" s="17"/>
      <c r="B23" s="17"/>
      <c r="C23" s="17"/>
      <c r="D23" s="17"/>
      <c r="E23" s="17"/>
    </row>
    <row r="24" spans="1:6" x14ac:dyDescent="0.25">
      <c r="A24" s="17"/>
      <c r="B24" s="17"/>
      <c r="C24" s="17"/>
      <c r="D24" s="17"/>
      <c r="E24" s="17"/>
    </row>
    <row r="25" spans="1:6" x14ac:dyDescent="0.25">
      <c r="A25" s="17"/>
      <c r="B25" s="17"/>
      <c r="C25" s="17"/>
      <c r="D25" s="17"/>
      <c r="E25" s="17"/>
    </row>
    <row r="26" spans="1:6" x14ac:dyDescent="0.25">
      <c r="A26" s="17"/>
      <c r="B26" s="17"/>
      <c r="C26" s="17"/>
      <c r="D26" s="17"/>
      <c r="E26" s="17"/>
    </row>
    <row r="27" spans="1:6" x14ac:dyDescent="0.25"/>
    <row r="28" spans="1:6" x14ac:dyDescent="0.25"/>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sheetData>
  <sheetProtection sheet="1" objects="1" scenarios="1"/>
  <mergeCells count="10">
    <mergeCell ref="D12:E12"/>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Gifts and benefits</vt:lpstr>
      <vt:lpstr>All other expenses</vt:lpstr>
      <vt:lpstr>'All other expenses'!Print_Area</vt:lpstr>
      <vt:lpstr>'Gifts and benefits'!Print_Area</vt:lpstr>
      <vt:lpstr>Hospitality!Print_Area</vt:lpstr>
      <vt:lpstr>'Summary and sign-off'!Print_Area</vt:lpstr>
      <vt:lpstr>Travel!Print_Area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2025-07-30T20:38:00Z</dcterms:created>
  <dcterms:modified xsi:type="dcterms:W3CDTF">2025-07-30T20:45:34Z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d0942-8d27-4cf6-a327-a2a5798e4a3f_Enabled">
    <vt:lpwstr>true</vt:lpwstr>
  </property>
  <property fmtid="{D5CDD505-2E9C-101B-9397-08002B2CF9AE}" pid="3" name="MSIP_Label_e6cd0942-8d27-4cf6-a327-a2a5798e4a3f_SetDate">
    <vt:lpwstr>2025-07-30T20:38:13Z</vt:lpwstr>
  </property>
  <property fmtid="{D5CDD505-2E9C-101B-9397-08002B2CF9AE}" pid="4" name="MSIP_Label_e6cd0942-8d27-4cf6-a327-a2a5798e4a3f_Method">
    <vt:lpwstr>Standard</vt:lpwstr>
  </property>
  <property fmtid="{D5CDD505-2E9C-101B-9397-08002B2CF9AE}" pid="5" name="MSIP_Label_e6cd0942-8d27-4cf6-a327-a2a5798e4a3f_Name">
    <vt:lpwstr>UNCLASSIFIED</vt:lpwstr>
  </property>
  <property fmtid="{D5CDD505-2E9C-101B-9397-08002B2CF9AE}" pid="6" name="MSIP_Label_e6cd0942-8d27-4cf6-a327-a2a5798e4a3f_SiteId">
    <vt:lpwstr>8506768f-a7d1-475b-901c-fc1c222f496a</vt:lpwstr>
  </property>
  <property fmtid="{D5CDD505-2E9C-101B-9397-08002B2CF9AE}" pid="7" name="MSIP_Label_e6cd0942-8d27-4cf6-a327-a2a5798e4a3f_ActionId">
    <vt:lpwstr>b62ce45d-043d-47e3-a16a-a78075b9c399</vt:lpwstr>
  </property>
  <property fmtid="{D5CDD505-2E9C-101B-9397-08002B2CF9AE}" pid="8" name="MSIP_Label_e6cd0942-8d27-4cf6-a327-a2a5798e4a3f_ContentBits">
    <vt:lpwstr>0</vt:lpwstr>
  </property>
  <property fmtid="{D5CDD505-2E9C-101B-9397-08002B2CF9AE}" pid="9" name="MSIP_Label_e6cd0942-8d27-4cf6-a327-a2a5798e4a3f_Tag">
    <vt:lpwstr>10, 3, 0, 1</vt:lpwstr>
  </property>
</Properties>
</file>